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F:\2024-1-0398北保16套房租金\"/>
    </mc:Choice>
  </mc:AlternateContent>
  <xr:revisionPtr revIDLastSave="0" documentId="13_ncr:1_{0F46D72E-C567-482D-B3B1-E83DDA1C8654}" xr6:coauthVersionLast="47" xr6:coauthVersionMax="47" xr10:uidLastSave="{00000000-0000-0000-0000-000000000000}"/>
  <bookViews>
    <workbookView xWindow="-120" yWindow="-120" windowWidth="21840" windowHeight="13140" tabRatio="747" activeTab="1" xr2:uid="{00000000-000D-0000-FFFF-FFFF00000000}"/>
  </bookViews>
  <sheets>
    <sheet name="系统读取表" sheetId="11" r:id="rId1"/>
    <sheet name="标准房测算表-永旭嘉园" sheetId="6" r:id="rId2"/>
    <sheet name="平均数" sheetId="10"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房源明细" sheetId="27" r:id="rId13"/>
    <sheet name="成本分析" sheetId="14" state="hidden" r:id="rId14"/>
    <sheet name="链家数据" sheetId="26" r:id="rId15"/>
    <sheet name="中指数据" sheetId="25" r:id="rId16"/>
  </sheets>
  <externalReferences>
    <externalReference r:id="rId17"/>
  </externalReferences>
  <definedNames>
    <definedName name="_xlnm._FilterDatabase" localSheetId="12" hidden="1">房源明细!$1:$17</definedName>
    <definedName name="备注">房源明细!$T$8:$T$17</definedName>
    <definedName name="产权证登记日期">房源明细!$O$8:$O$17</definedName>
    <definedName name="产权证号">房源明细!$N$8:$N$17</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房源明细!$K$8:$K$17</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房源明细!#REF!</definedName>
    <definedName name="调配依据">房源明细!#REF!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 localSheetId="12">房源明细!$M$8:$M$17</definedName>
    <definedName name="房屋朝向">[1]楼层测算!$A$117:$A$126</definedName>
    <definedName name="房屋交付日期">房源明细!$R$8:$R$17</definedName>
    <definedName name="房屋情况">房源明细!$G$8:$G$17</definedName>
    <definedName name="房屋使用情况">房源明细!$Q$8:$Q$17</definedName>
    <definedName name="房屋性质">房源明细!$P$8:$P$17</definedName>
    <definedName name="房屋装修">[1]楼层测算!$K$2:$K$5</definedName>
    <definedName name="房屋坐落">房源明细!$D$8:$D$17</definedName>
    <definedName name="管理单位">房源明细!#REF!</definedName>
    <definedName name="户型结构">房源明细!$H$8:$H$17</definedName>
    <definedName name="建筑面积">房源明细!$E$8:$E$17</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房源明细!$I$8:$I$17</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房源明细!$S$8:$S$17</definedName>
    <definedName name="取得依据">房源明细!#REF!</definedName>
    <definedName name="权利人">房源明细!$F$8:$F$17</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房源明细!#REF!</definedName>
    <definedName name="所在楼层">[1]楼层测算!$L$2:$L$6</definedName>
    <definedName name="所在区">房源明细!$B$8:$B$17</definedName>
    <definedName name="厅">房源明细!$J$8:$J$17</definedName>
    <definedName name="卫">房源明细!$L$8:$L$17</definedName>
    <definedName name="项目名称">房源明细!$C$8:$C$17</definedName>
    <definedName name="序号">房源明细!$A$8:$A$17</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AA17" i="10" l="1"/>
  <c r="AD12" i="10"/>
  <c r="AC12" i="10"/>
  <c r="AD10" i="10"/>
  <c r="AC11" i="10"/>
  <c r="AC10" i="10"/>
  <c r="AC9" i="10"/>
  <c r="AC8" i="10"/>
  <c r="Y17" i="10"/>
  <c r="W17" i="10"/>
  <c r="W12" i="10"/>
  <c r="W11" i="10"/>
  <c r="W10" i="10"/>
  <c r="W9" i="10"/>
  <c r="W8" i="10"/>
  <c r="C12" i="10"/>
  <c r="G12" i="10"/>
  <c r="I12" i="10" s="1"/>
  <c r="K12" i="10" s="1"/>
  <c r="M12" i="10" s="1"/>
  <c r="I30" i="6"/>
  <c r="C20" i="10"/>
  <c r="M16" i="10"/>
  <c r="N11" i="10"/>
  <c r="M29" i="10" s="1"/>
  <c r="H11" i="10"/>
  <c r="J11" i="10" s="1"/>
  <c r="H10" i="10"/>
  <c r="J10" i="10" s="1"/>
  <c r="M11" i="10"/>
  <c r="M10" i="10"/>
  <c r="M9" i="10"/>
  <c r="M8" i="10"/>
  <c r="C20" i="6"/>
  <c r="H43" i="10"/>
  <c r="I43" i="10" s="1"/>
  <c r="J43" i="10" s="1"/>
  <c r="K43" i="10" s="1"/>
  <c r="L43" i="10" s="1"/>
  <c r="M43" i="10" s="1"/>
  <c r="N43" i="10" s="1"/>
  <c r="O43" i="10" s="1"/>
  <c r="F43" i="10"/>
  <c r="D37" i="6"/>
  <c r="E37" i="6" s="1"/>
  <c r="F37" i="6" s="1"/>
  <c r="G37" i="6" s="1"/>
  <c r="H37" i="6" s="1"/>
  <c r="I37" i="6" s="1"/>
  <c r="J37" i="6" s="1"/>
  <c r="K37" i="6" s="1"/>
  <c r="B37" i="6"/>
  <c r="E16" i="10"/>
  <c r="G16" i="10" s="1"/>
  <c r="I16" i="10" s="1"/>
  <c r="AE15" i="10"/>
  <c r="AC15" i="10"/>
  <c r="AA15" i="10"/>
  <c r="Y15" i="10"/>
  <c r="W15" i="10"/>
  <c r="U15" i="10"/>
  <c r="S15" i="10"/>
  <c r="Q15" i="10"/>
  <c r="O15" i="10"/>
  <c r="M15" i="10"/>
  <c r="K15" i="10"/>
  <c r="I15" i="10"/>
  <c r="G15" i="10"/>
  <c r="E15" i="10"/>
  <c r="I11" i="10"/>
  <c r="G11" i="10"/>
  <c r="I8" i="10"/>
  <c r="G8" i="10"/>
  <c r="K29" i="10"/>
  <c r="E29" i="10"/>
  <c r="I10" i="10"/>
  <c r="G10" i="10"/>
  <c r="J9" i="10"/>
  <c r="H9" i="10"/>
  <c r="G9" i="10"/>
  <c r="I9" i="10" s="1"/>
  <c r="H8" i="10"/>
  <c r="J8" i="10" s="1"/>
  <c r="AE19" i="10" l="1"/>
  <c r="AE36" i="10" s="1"/>
  <c r="AC19" i="10"/>
  <c r="AC36" i="10" s="1"/>
  <c r="AA19" i="10"/>
  <c r="AA36" i="10" s="1"/>
  <c r="Y19" i="10"/>
  <c r="Y36" i="10" s="1"/>
  <c r="W19" i="10"/>
  <c r="W36" i="10" s="1"/>
  <c r="U19" i="10"/>
  <c r="U36" i="10" s="1"/>
  <c r="S19" i="10"/>
  <c r="S36" i="10" s="1"/>
  <c r="Q19" i="10"/>
  <c r="Q36" i="10" s="1"/>
  <c r="O19" i="10"/>
  <c r="O36" i="10" s="1"/>
  <c r="M19" i="10"/>
  <c r="M36" i="10" s="1"/>
  <c r="K19" i="10"/>
  <c r="K36" i="10" s="1"/>
  <c r="I19" i="10"/>
  <c r="I36" i="10" s="1"/>
  <c r="G19" i="10"/>
  <c r="G36" i="10" s="1"/>
  <c r="E19" i="10"/>
  <c r="E36" i="10" s="1"/>
  <c r="AE18" i="10"/>
  <c r="AC18" i="10"/>
  <c r="AA18" i="10"/>
  <c r="Y18" i="10"/>
  <c r="W18" i="10"/>
  <c r="U18" i="10"/>
  <c r="S18" i="10"/>
  <c r="Q18" i="10"/>
  <c r="O18" i="10"/>
  <c r="M18" i="10"/>
  <c r="K18" i="10"/>
  <c r="I18" i="10"/>
  <c r="G18" i="10"/>
  <c r="E18" i="10"/>
  <c r="C14" i="10"/>
  <c r="C15" i="10"/>
  <c r="C16" i="10"/>
  <c r="C17" i="10"/>
  <c r="C18" i="10"/>
  <c r="C19" i="10"/>
  <c r="C36" i="10" s="1"/>
  <c r="C21" i="10"/>
  <c r="C22" i="10"/>
  <c r="E22" i="10" s="1"/>
  <c r="G22" i="10" s="1"/>
  <c r="I22" i="10" s="1"/>
  <c r="K22" i="10" s="1"/>
  <c r="M22" i="10" s="1"/>
  <c r="O22" i="10" s="1"/>
  <c r="Q22" i="10" s="1"/>
  <c r="S22" i="10" s="1"/>
  <c r="U22" i="10" s="1"/>
  <c r="W22" i="10" s="1"/>
  <c r="Y22" i="10" s="1"/>
  <c r="AA22" i="10" s="1"/>
  <c r="AC22" i="10" s="1"/>
  <c r="AE22" i="10" s="1"/>
  <c r="C13" i="10"/>
  <c r="B11" i="10"/>
  <c r="B12" i="10"/>
  <c r="B13" i="10"/>
  <c r="B14" i="10"/>
  <c r="B15" i="10"/>
  <c r="B16" i="10"/>
  <c r="B17" i="10"/>
  <c r="B18" i="10"/>
  <c r="B19" i="10"/>
  <c r="B21" i="10"/>
  <c r="B22" i="10"/>
  <c r="B9" i="10"/>
  <c r="B10" i="10"/>
  <c r="B8" i="10"/>
  <c r="C11" i="10"/>
  <c r="C10" i="10"/>
  <c r="C9" i="10"/>
  <c r="C8" i="10"/>
  <c r="Q6" i="10"/>
  <c r="S6" i="10" s="1"/>
  <c r="U6" i="10" s="1"/>
  <c r="W6" i="10" s="1"/>
  <c r="Y6" i="10" s="1"/>
  <c r="AA6" i="10" s="1"/>
  <c r="AC6" i="10" s="1"/>
  <c r="AE6" i="10" s="1"/>
  <c r="O6" i="10"/>
  <c r="M6" i="10"/>
  <c r="K6" i="10"/>
  <c r="I6" i="10"/>
  <c r="G6" i="10"/>
  <c r="E6" i="10"/>
  <c r="AE4" i="10"/>
  <c r="AE32" i="10" s="1"/>
  <c r="AF22" i="10"/>
  <c r="AF19" i="10"/>
  <c r="AF7" i="10"/>
  <c r="AC4" i="10"/>
  <c r="AC32" i="10" s="1"/>
  <c r="AA4" i="10"/>
  <c r="AA32" i="10" s="1"/>
  <c r="Y4" i="10"/>
  <c r="Y32" i="10" s="1"/>
  <c r="AD22" i="10"/>
  <c r="AD17" i="10"/>
  <c r="AD7" i="10"/>
  <c r="AB7" i="10"/>
  <c r="Z7" i="10"/>
  <c r="W4" i="10"/>
  <c r="W32" i="10" s="1"/>
  <c r="U4" i="10"/>
  <c r="U32" i="10" s="1"/>
  <c r="X8" i="10"/>
  <c r="X7" i="10"/>
  <c r="V7" i="10"/>
  <c r="S4" i="10"/>
  <c r="S32" i="10" s="1"/>
  <c r="Q4" i="10"/>
  <c r="Q32" i="10" s="1"/>
  <c r="O4" i="10"/>
  <c r="O32" i="10" s="1"/>
  <c r="M4" i="10"/>
  <c r="M32" i="10" s="1"/>
  <c r="K4" i="10"/>
  <c r="K32" i="10" s="1"/>
  <c r="I4" i="10"/>
  <c r="I32" i="10" s="1"/>
  <c r="G4" i="10"/>
  <c r="G32" i="10" s="1"/>
  <c r="E4" i="10"/>
  <c r="E32" i="10" s="1"/>
  <c r="V18" i="27"/>
  <c r="V3" i="27"/>
  <c r="V4" i="27"/>
  <c r="V5" i="27"/>
  <c r="V6" i="27"/>
  <c r="V7" i="27"/>
  <c r="V8" i="27"/>
  <c r="V9" i="27"/>
  <c r="V10" i="27"/>
  <c r="V11" i="27"/>
  <c r="V12" i="27"/>
  <c r="V13" i="27"/>
  <c r="V14" i="27"/>
  <c r="V15" i="27"/>
  <c r="V16" i="27"/>
  <c r="V17" i="27"/>
  <c r="V2" i="27"/>
  <c r="I19" i="6"/>
  <c r="G19" i="6"/>
  <c r="E19" i="6"/>
  <c r="I5" i="6"/>
  <c r="G5" i="6"/>
  <c r="E5" i="6"/>
  <c r="E23" i="6" s="1"/>
  <c r="I4" i="6"/>
  <c r="G4" i="6"/>
  <c r="E4" i="6"/>
  <c r="K3" i="26"/>
  <c r="K4" i="26"/>
  <c r="K5" i="26"/>
  <c r="K6" i="26"/>
  <c r="K7" i="26"/>
  <c r="K8" i="26"/>
  <c r="K9" i="26"/>
  <c r="K10" i="26"/>
  <c r="K11" i="26"/>
  <c r="K12" i="26"/>
  <c r="K13" i="26"/>
  <c r="K14" i="26"/>
  <c r="K15" i="26"/>
  <c r="K16" i="26"/>
  <c r="K17" i="26"/>
  <c r="K18" i="26"/>
  <c r="K19" i="26"/>
  <c r="K20" i="26"/>
  <c r="K21" i="26"/>
  <c r="K22" i="26"/>
  <c r="K2" i="26"/>
  <c r="E59" i="26"/>
  <c r="E58" i="26"/>
  <c r="E57" i="26"/>
  <c r="E56" i="26"/>
  <c r="E55" i="26"/>
  <c r="E54" i="26"/>
  <c r="E53" i="26"/>
  <c r="E52" i="26"/>
  <c r="E51" i="26"/>
  <c r="E50" i="26"/>
  <c r="E49" i="26"/>
  <c r="E48" i="26"/>
  <c r="E47" i="26"/>
  <c r="E46" i="26"/>
  <c r="E45" i="26"/>
  <c r="E44" i="26"/>
  <c r="E43" i="26"/>
  <c r="E42" i="26"/>
  <c r="E41" i="26"/>
  <c r="E40" i="26"/>
  <c r="E39" i="26"/>
  <c r="E38" i="26"/>
  <c r="E37" i="26"/>
  <c r="E36" i="26"/>
  <c r="E35" i="26"/>
  <c r="E34" i="26"/>
  <c r="E33" i="26"/>
  <c r="E32" i="26"/>
  <c r="E31" i="26"/>
  <c r="E30" i="26"/>
  <c r="E29" i="26"/>
  <c r="E28" i="26"/>
  <c r="E27" i="26"/>
  <c r="E26" i="26"/>
  <c r="E25" i="26"/>
  <c r="E24" i="26"/>
  <c r="E23" i="26"/>
  <c r="E22" i="26"/>
  <c r="E21" i="26"/>
  <c r="E20" i="26"/>
  <c r="E19" i="26"/>
  <c r="E18" i="26"/>
  <c r="E17" i="26"/>
  <c r="E16" i="26"/>
  <c r="E15" i="26"/>
  <c r="E14" i="26"/>
  <c r="E13" i="26"/>
  <c r="E12" i="26"/>
  <c r="E11" i="26"/>
  <c r="E10" i="26"/>
  <c r="E9" i="26"/>
  <c r="E8" i="26"/>
  <c r="E7" i="26"/>
  <c r="E6" i="26"/>
  <c r="E5" i="26"/>
  <c r="E4" i="26"/>
  <c r="E3" i="26"/>
  <c r="E2" i="26"/>
  <c r="E1" i="26"/>
  <c r="O753" i="25"/>
  <c r="O752" i="25"/>
  <c r="O751" i="25"/>
  <c r="O750" i="25"/>
  <c r="O749" i="25"/>
  <c r="O748" i="25"/>
  <c r="O747" i="25"/>
  <c r="O746" i="25"/>
  <c r="O745" i="25"/>
  <c r="O744" i="25"/>
  <c r="O743" i="25"/>
  <c r="O742" i="25"/>
  <c r="O741" i="25"/>
  <c r="O740" i="25"/>
  <c r="O739" i="25"/>
  <c r="O738" i="25"/>
  <c r="O737" i="25"/>
  <c r="O736" i="25"/>
  <c r="O735" i="25"/>
  <c r="O734" i="25"/>
  <c r="O733" i="25"/>
  <c r="O732" i="25"/>
  <c r="O731" i="25"/>
  <c r="O730" i="25"/>
  <c r="O729" i="25"/>
  <c r="O728" i="25"/>
  <c r="O727" i="25"/>
  <c r="O726" i="25"/>
  <c r="O725" i="25"/>
  <c r="O724" i="25"/>
  <c r="O723" i="25"/>
  <c r="O722" i="25"/>
  <c r="O721" i="25"/>
  <c r="O720" i="25"/>
  <c r="O719" i="25"/>
  <c r="O718" i="25"/>
  <c r="O717" i="25"/>
  <c r="O716" i="25"/>
  <c r="O715" i="25"/>
  <c r="O714" i="25"/>
  <c r="O713" i="25"/>
  <c r="O712" i="25"/>
  <c r="O711" i="25"/>
  <c r="O710" i="25"/>
  <c r="O709" i="25"/>
  <c r="O708" i="25"/>
  <c r="O707" i="25"/>
  <c r="O706" i="25"/>
  <c r="O705" i="25"/>
  <c r="O704" i="25"/>
  <c r="O703" i="25"/>
  <c r="O702" i="25"/>
  <c r="O701" i="25"/>
  <c r="O700" i="25"/>
  <c r="O699" i="25"/>
  <c r="O698" i="25"/>
  <c r="O697" i="25"/>
  <c r="O696" i="25"/>
  <c r="O695" i="25"/>
  <c r="O694" i="25"/>
  <c r="O693" i="25"/>
  <c r="O692" i="25"/>
  <c r="O691" i="25"/>
  <c r="O690" i="25"/>
  <c r="O689" i="25"/>
  <c r="O688" i="25"/>
  <c r="O687" i="25"/>
  <c r="O686" i="25"/>
  <c r="O685" i="25"/>
  <c r="O684" i="25"/>
  <c r="O683" i="25"/>
  <c r="O682" i="25"/>
  <c r="O681" i="25"/>
  <c r="O680" i="25"/>
  <c r="O679" i="25"/>
  <c r="O678" i="25"/>
  <c r="O677" i="25"/>
  <c r="O676" i="25"/>
  <c r="O675" i="25"/>
  <c r="O674" i="25"/>
  <c r="O673" i="25"/>
  <c r="O672" i="25"/>
  <c r="O671" i="25"/>
  <c r="O670" i="25"/>
  <c r="O669" i="25"/>
  <c r="O668" i="25"/>
  <c r="O667" i="25"/>
  <c r="O666" i="25"/>
  <c r="O665" i="25"/>
  <c r="O664" i="25"/>
  <c r="O663" i="25"/>
  <c r="O662" i="25"/>
  <c r="O661" i="25"/>
  <c r="O660" i="25"/>
  <c r="O659" i="25"/>
  <c r="O658" i="25"/>
  <c r="O657" i="25"/>
  <c r="O656" i="25"/>
  <c r="O655" i="25"/>
  <c r="O654" i="25"/>
  <c r="O653" i="25"/>
  <c r="O652" i="25"/>
  <c r="O651" i="25"/>
  <c r="O650" i="25"/>
  <c r="O649" i="25"/>
  <c r="O648" i="25"/>
  <c r="O647" i="25"/>
  <c r="O646" i="25"/>
  <c r="O645" i="25"/>
  <c r="O644" i="25"/>
  <c r="O643" i="25"/>
  <c r="O642" i="25"/>
  <c r="O641" i="25"/>
  <c r="O640" i="25"/>
  <c r="O639" i="25"/>
  <c r="O638" i="25"/>
  <c r="O637" i="25"/>
  <c r="O636" i="25"/>
  <c r="O635" i="25"/>
  <c r="O634" i="25"/>
  <c r="O633" i="25"/>
  <c r="O632" i="25"/>
  <c r="O631" i="25"/>
  <c r="O630" i="25"/>
  <c r="O629" i="25"/>
  <c r="O628" i="25"/>
  <c r="O627" i="25"/>
  <c r="O626" i="25"/>
  <c r="O625" i="25"/>
  <c r="O624" i="25"/>
  <c r="O623" i="25"/>
  <c r="O622" i="25"/>
  <c r="O621" i="25"/>
  <c r="O620" i="25"/>
  <c r="O619" i="25"/>
  <c r="O618" i="25"/>
  <c r="O617" i="25"/>
  <c r="O616" i="25"/>
  <c r="O615" i="25"/>
  <c r="O614" i="25"/>
  <c r="O613" i="25"/>
  <c r="O612" i="25"/>
  <c r="O611" i="25"/>
  <c r="O610" i="25"/>
  <c r="O609" i="25"/>
  <c r="O608" i="25"/>
  <c r="O607" i="25"/>
  <c r="O606" i="25"/>
  <c r="O605" i="25"/>
  <c r="O604" i="25"/>
  <c r="O603" i="25"/>
  <c r="O602" i="25"/>
  <c r="O601" i="25"/>
  <c r="O600" i="25"/>
  <c r="O599" i="25"/>
  <c r="O598" i="25"/>
  <c r="O597" i="25"/>
  <c r="O596" i="25"/>
  <c r="O595" i="25"/>
  <c r="O594" i="25"/>
  <c r="O593" i="25"/>
  <c r="O592" i="25"/>
  <c r="O591" i="25"/>
  <c r="O590" i="25"/>
  <c r="O589" i="25"/>
  <c r="O588" i="25"/>
  <c r="O587" i="25"/>
  <c r="O586" i="25"/>
  <c r="O585" i="25"/>
  <c r="O584" i="25"/>
  <c r="O583" i="25"/>
  <c r="O582" i="25"/>
  <c r="O581" i="25"/>
  <c r="O580" i="25"/>
  <c r="O579" i="25"/>
  <c r="O578" i="25"/>
  <c r="O577" i="25"/>
  <c r="O576" i="25"/>
  <c r="O575" i="25"/>
  <c r="O574" i="25"/>
  <c r="O573" i="25"/>
  <c r="O572" i="25"/>
  <c r="O571" i="25"/>
  <c r="O570" i="25"/>
  <c r="O569" i="25"/>
  <c r="O568" i="25"/>
  <c r="O567" i="25"/>
  <c r="O566" i="25"/>
  <c r="O565" i="25"/>
  <c r="O564" i="25"/>
  <c r="O563" i="25"/>
  <c r="O562" i="25"/>
  <c r="O561" i="25"/>
  <c r="O560" i="25"/>
  <c r="O559" i="25"/>
  <c r="O558" i="25"/>
  <c r="O557" i="25"/>
  <c r="O556" i="25"/>
  <c r="O555" i="25"/>
  <c r="O554" i="25"/>
  <c r="O553" i="25"/>
  <c r="O552" i="25"/>
  <c r="O551" i="25"/>
  <c r="O550" i="25"/>
  <c r="O549" i="25"/>
  <c r="O548" i="25"/>
  <c r="O547" i="25"/>
  <c r="O546" i="25"/>
  <c r="O545" i="25"/>
  <c r="O544" i="25"/>
  <c r="O543" i="25"/>
  <c r="O542" i="25"/>
  <c r="O541" i="25"/>
  <c r="O540" i="25"/>
  <c r="O539" i="25"/>
  <c r="O538" i="25"/>
  <c r="O537" i="25"/>
  <c r="O536" i="25"/>
  <c r="O535" i="25"/>
  <c r="O534" i="25"/>
  <c r="O533" i="25"/>
  <c r="O532" i="25"/>
  <c r="O531" i="25"/>
  <c r="O530" i="25"/>
  <c r="O529" i="25"/>
  <c r="O528" i="25"/>
  <c r="O527" i="25"/>
  <c r="O526" i="25"/>
  <c r="O525" i="25"/>
  <c r="O524" i="25"/>
  <c r="O523" i="25"/>
  <c r="O522" i="25"/>
  <c r="O521" i="25"/>
  <c r="O520" i="25"/>
  <c r="O519" i="25"/>
  <c r="O518" i="25"/>
  <c r="O517" i="25"/>
  <c r="O516" i="25"/>
  <c r="O515" i="25"/>
  <c r="O514" i="25"/>
  <c r="O513" i="25"/>
  <c r="O512" i="25"/>
  <c r="O511" i="25"/>
  <c r="O510" i="25"/>
  <c r="O509" i="25"/>
  <c r="O508" i="25"/>
  <c r="O507" i="25"/>
  <c r="O506" i="25"/>
  <c r="O505" i="25"/>
  <c r="O504" i="25"/>
  <c r="O503" i="25"/>
  <c r="O502" i="25"/>
  <c r="O501" i="25"/>
  <c r="O500" i="25"/>
  <c r="O499" i="25"/>
  <c r="O498" i="25"/>
  <c r="O497" i="25"/>
  <c r="O496" i="25"/>
  <c r="O495" i="25"/>
  <c r="O494" i="25"/>
  <c r="O493" i="25"/>
  <c r="O492" i="25"/>
  <c r="O491" i="25"/>
  <c r="O490" i="25"/>
  <c r="O489" i="25"/>
  <c r="O488" i="25"/>
  <c r="O487" i="25"/>
  <c r="O486" i="25"/>
  <c r="O485" i="25"/>
  <c r="O484" i="25"/>
  <c r="O483" i="25"/>
  <c r="O482" i="25"/>
  <c r="O481" i="25"/>
  <c r="O480" i="25"/>
  <c r="O479" i="25"/>
  <c r="O478" i="25"/>
  <c r="O477" i="25"/>
  <c r="O476" i="25"/>
  <c r="O475" i="25"/>
  <c r="O474" i="25"/>
  <c r="O473" i="25"/>
  <c r="O472" i="25"/>
  <c r="O471" i="25"/>
  <c r="O470" i="25"/>
  <c r="O469" i="25"/>
  <c r="O468" i="25"/>
  <c r="O467" i="25"/>
  <c r="O466" i="25"/>
  <c r="O465" i="25"/>
  <c r="O464" i="25"/>
  <c r="O463" i="25"/>
  <c r="O462" i="25"/>
  <c r="O461" i="25"/>
  <c r="O460" i="25"/>
  <c r="O459" i="25"/>
  <c r="O458" i="25"/>
  <c r="O457" i="25"/>
  <c r="O456" i="25"/>
  <c r="O455" i="25"/>
  <c r="O454" i="25"/>
  <c r="O453" i="25"/>
  <c r="O452" i="25"/>
  <c r="O451" i="25"/>
  <c r="O450" i="25"/>
  <c r="O449" i="25"/>
  <c r="O448" i="25"/>
  <c r="O447" i="25"/>
  <c r="O446" i="25"/>
  <c r="O445" i="25"/>
  <c r="O444" i="25"/>
  <c r="O443" i="25"/>
  <c r="O442" i="25"/>
  <c r="O441" i="25"/>
  <c r="O440" i="25"/>
  <c r="O439" i="25"/>
  <c r="O438" i="25"/>
  <c r="O437" i="25"/>
  <c r="O436" i="25"/>
  <c r="O435" i="25"/>
  <c r="O434" i="25"/>
  <c r="O433" i="25"/>
  <c r="O432" i="25"/>
  <c r="O431" i="25"/>
  <c r="O430" i="25"/>
  <c r="O429" i="25"/>
  <c r="O428" i="25"/>
  <c r="O427" i="25"/>
  <c r="O426" i="25"/>
  <c r="O425" i="25"/>
  <c r="O424" i="25"/>
  <c r="O423" i="25"/>
  <c r="O422" i="25"/>
  <c r="O421" i="25"/>
  <c r="O420" i="25"/>
  <c r="O419" i="25"/>
  <c r="O418" i="25"/>
  <c r="O417" i="25"/>
  <c r="O416" i="25"/>
  <c r="O415" i="25"/>
  <c r="O414" i="25"/>
  <c r="O413" i="25"/>
  <c r="O412" i="25"/>
  <c r="O411" i="25"/>
  <c r="O410" i="25"/>
  <c r="O409" i="25"/>
  <c r="O408" i="25"/>
  <c r="O407" i="25"/>
  <c r="O406" i="25"/>
  <c r="O405" i="25"/>
  <c r="O404" i="25"/>
  <c r="O403" i="25"/>
  <c r="O402" i="25"/>
  <c r="O401" i="25"/>
  <c r="O400" i="25"/>
  <c r="O399" i="25"/>
  <c r="O398" i="25"/>
  <c r="O397" i="25"/>
  <c r="O396" i="25"/>
  <c r="O395" i="25"/>
  <c r="O394" i="25"/>
  <c r="O393" i="25"/>
  <c r="O392" i="25"/>
  <c r="O391" i="25"/>
  <c r="O390" i="25"/>
  <c r="O389" i="25"/>
  <c r="O388" i="25"/>
  <c r="O387" i="25"/>
  <c r="O386" i="25"/>
  <c r="O385" i="25"/>
  <c r="O384" i="25"/>
  <c r="O383" i="25"/>
  <c r="O382" i="25"/>
  <c r="O381" i="25"/>
  <c r="O380" i="25"/>
  <c r="O379" i="25"/>
  <c r="O378" i="25"/>
  <c r="O377" i="25"/>
  <c r="O376" i="25"/>
  <c r="O375" i="25"/>
  <c r="O374" i="25"/>
  <c r="O373" i="25"/>
  <c r="O372" i="25"/>
  <c r="O371" i="25"/>
  <c r="O370" i="25"/>
  <c r="O369" i="25"/>
  <c r="O368" i="25"/>
  <c r="O367" i="25"/>
  <c r="O366" i="25"/>
  <c r="O365" i="25"/>
  <c r="O364" i="25"/>
  <c r="O363" i="25"/>
  <c r="O362" i="25"/>
  <c r="O361" i="25"/>
  <c r="O360" i="25"/>
  <c r="O359" i="25"/>
  <c r="O358" i="25"/>
  <c r="O357" i="25"/>
  <c r="O356" i="25"/>
  <c r="O355" i="25"/>
  <c r="O354" i="25"/>
  <c r="O353" i="25"/>
  <c r="O352" i="25"/>
  <c r="O351" i="25"/>
  <c r="O350" i="25"/>
  <c r="O349" i="25"/>
  <c r="O348" i="25"/>
  <c r="O347" i="25"/>
  <c r="O346" i="25"/>
  <c r="O345" i="25"/>
  <c r="O344" i="25"/>
  <c r="O343" i="25"/>
  <c r="O342" i="25"/>
  <c r="O341" i="25"/>
  <c r="O340" i="25"/>
  <c r="O339" i="25"/>
  <c r="O338" i="25"/>
  <c r="O337" i="25"/>
  <c r="O336" i="25"/>
  <c r="O335" i="25"/>
  <c r="O334" i="25"/>
  <c r="O333" i="25"/>
  <c r="O332" i="25"/>
  <c r="O331" i="25"/>
  <c r="O330" i="25"/>
  <c r="O329" i="25"/>
  <c r="O328" i="25"/>
  <c r="O327" i="25"/>
  <c r="O326" i="25"/>
  <c r="O325" i="25"/>
  <c r="O324" i="25"/>
  <c r="O323" i="25"/>
  <c r="O322" i="25"/>
  <c r="O321" i="25"/>
  <c r="O320" i="25"/>
  <c r="O319" i="25"/>
  <c r="O318" i="25"/>
  <c r="O317" i="25"/>
  <c r="O316" i="25"/>
  <c r="O315" i="25"/>
  <c r="O314" i="25"/>
  <c r="O313" i="25"/>
  <c r="O312" i="25"/>
  <c r="O311" i="25"/>
  <c r="O310" i="25"/>
  <c r="O309" i="25"/>
  <c r="O308" i="25"/>
  <c r="O307" i="25"/>
  <c r="O306" i="25"/>
  <c r="O305" i="25"/>
  <c r="O304" i="25"/>
  <c r="O303" i="25"/>
  <c r="O302" i="25"/>
  <c r="O301" i="25"/>
  <c r="O300" i="25"/>
  <c r="O299" i="25"/>
  <c r="O298" i="25"/>
  <c r="O297" i="25"/>
  <c r="O296" i="25"/>
  <c r="O295" i="25"/>
  <c r="O294" i="25"/>
  <c r="O293" i="25"/>
  <c r="O292" i="25"/>
  <c r="O291" i="25"/>
  <c r="O290" i="25"/>
  <c r="O289" i="25"/>
  <c r="O288" i="25"/>
  <c r="O287" i="25"/>
  <c r="O286" i="25"/>
  <c r="O285" i="25"/>
  <c r="O284" i="25"/>
  <c r="O283" i="25"/>
  <c r="O282" i="25"/>
  <c r="O281" i="25"/>
  <c r="O280" i="25"/>
  <c r="O279" i="25"/>
  <c r="O278" i="25"/>
  <c r="O277" i="25"/>
  <c r="O276" i="25"/>
  <c r="O275" i="25"/>
  <c r="O274" i="25"/>
  <c r="O273" i="25"/>
  <c r="O272" i="25"/>
  <c r="O271" i="25"/>
  <c r="O270" i="25"/>
  <c r="O269" i="25"/>
  <c r="O268" i="25"/>
  <c r="O267" i="25"/>
  <c r="O266" i="25"/>
  <c r="O265" i="25"/>
  <c r="O264" i="25"/>
  <c r="O263" i="25"/>
  <c r="O262" i="25"/>
  <c r="O261" i="25"/>
  <c r="O260" i="25"/>
  <c r="O259" i="25"/>
  <c r="O258" i="25"/>
  <c r="O257" i="25"/>
  <c r="O256" i="25"/>
  <c r="O255" i="25"/>
  <c r="O254" i="25"/>
  <c r="O253" i="25"/>
  <c r="O252" i="25"/>
  <c r="O251" i="25"/>
  <c r="O250" i="25"/>
  <c r="O249" i="25"/>
  <c r="O248" i="25"/>
  <c r="O247" i="25"/>
  <c r="O246" i="25"/>
  <c r="O245" i="25"/>
  <c r="O244" i="25"/>
  <c r="O243" i="25"/>
  <c r="O242" i="25"/>
  <c r="O241" i="25"/>
  <c r="O240" i="25"/>
  <c r="O239" i="25"/>
  <c r="O238" i="25"/>
  <c r="O237" i="25"/>
  <c r="O236" i="25"/>
  <c r="O235" i="25"/>
  <c r="O234" i="25"/>
  <c r="O233" i="25"/>
  <c r="O232" i="25"/>
  <c r="O231" i="25"/>
  <c r="O230" i="25"/>
  <c r="O229" i="25"/>
  <c r="O228" i="25"/>
  <c r="O227" i="25"/>
  <c r="O226" i="25"/>
  <c r="O225" i="25"/>
  <c r="O224" i="25"/>
  <c r="O223" i="25"/>
  <c r="O222" i="25"/>
  <c r="O221" i="25"/>
  <c r="O220" i="25"/>
  <c r="O219" i="25"/>
  <c r="O218" i="25"/>
  <c r="O217" i="25"/>
  <c r="O216" i="25"/>
  <c r="O215" i="25"/>
  <c r="O214" i="25"/>
  <c r="O213" i="25"/>
  <c r="O212" i="25"/>
  <c r="O211" i="25"/>
  <c r="O210" i="25"/>
  <c r="O209" i="25"/>
  <c r="O208" i="25"/>
  <c r="O207" i="25"/>
  <c r="O206" i="25"/>
  <c r="O205" i="25"/>
  <c r="O204" i="25"/>
  <c r="O203" i="25"/>
  <c r="O202" i="25"/>
  <c r="O201" i="25"/>
  <c r="O200" i="25"/>
  <c r="O199" i="25"/>
  <c r="O198" i="25"/>
  <c r="O197" i="25"/>
  <c r="O196" i="25"/>
  <c r="O195" i="25"/>
  <c r="O194" i="25"/>
  <c r="O193" i="25"/>
  <c r="O192" i="25"/>
  <c r="O191" i="25"/>
  <c r="O190" i="25"/>
  <c r="O189" i="25"/>
  <c r="O188" i="25"/>
  <c r="O187" i="25"/>
  <c r="O186" i="25"/>
  <c r="O185" i="25"/>
  <c r="O184" i="25"/>
  <c r="O183" i="25"/>
  <c r="O182" i="25"/>
  <c r="O181" i="25"/>
  <c r="O180" i="25"/>
  <c r="O179" i="25"/>
  <c r="O178" i="25"/>
  <c r="O177" i="25"/>
  <c r="O176" i="25"/>
  <c r="O175" i="25"/>
  <c r="O174" i="25"/>
  <c r="O173" i="25"/>
  <c r="O172" i="25"/>
  <c r="O171" i="25"/>
  <c r="O170" i="25"/>
  <c r="O169" i="25"/>
  <c r="O168" i="25"/>
  <c r="O167" i="25"/>
  <c r="O166" i="25"/>
  <c r="O165" i="25"/>
  <c r="O164" i="25"/>
  <c r="O163" i="25"/>
  <c r="O162" i="25"/>
  <c r="O161" i="25"/>
  <c r="O160" i="25"/>
  <c r="O159" i="25"/>
  <c r="O158" i="25"/>
  <c r="O157" i="25"/>
  <c r="O156" i="25"/>
  <c r="O155" i="25"/>
  <c r="O154" i="25"/>
  <c r="O153" i="25"/>
  <c r="O152" i="25"/>
  <c r="O151" i="25"/>
  <c r="O150" i="25"/>
  <c r="O149" i="25"/>
  <c r="O148" i="25"/>
  <c r="O147" i="25"/>
  <c r="O146" i="25"/>
  <c r="O145" i="25"/>
  <c r="O144" i="25"/>
  <c r="O143" i="25"/>
  <c r="O142" i="25"/>
  <c r="O141" i="25"/>
  <c r="O140" i="25"/>
  <c r="O139" i="25"/>
  <c r="O138" i="25"/>
  <c r="O137" i="25"/>
  <c r="O136" i="25"/>
  <c r="O135" i="25"/>
  <c r="O134" i="25"/>
  <c r="O133" i="25"/>
  <c r="O132" i="25"/>
  <c r="O131" i="25"/>
  <c r="O130" i="25"/>
  <c r="O129" i="25"/>
  <c r="O128" i="25"/>
  <c r="O127" i="25"/>
  <c r="O126" i="25"/>
  <c r="O125" i="25"/>
  <c r="O124" i="25"/>
  <c r="O123" i="25"/>
  <c r="O122" i="25"/>
  <c r="O121" i="25"/>
  <c r="O120" i="25"/>
  <c r="O119" i="25"/>
  <c r="O118" i="25"/>
  <c r="O117" i="25"/>
  <c r="O116" i="25"/>
  <c r="O115" i="25"/>
  <c r="O114" i="25"/>
  <c r="O113" i="25"/>
  <c r="O112" i="25"/>
  <c r="O111" i="25"/>
  <c r="O110" i="25"/>
  <c r="O109" i="25"/>
  <c r="O108" i="25"/>
  <c r="O107" i="25"/>
  <c r="O106" i="25"/>
  <c r="O105" i="25"/>
  <c r="O104" i="25"/>
  <c r="O103" i="25"/>
  <c r="O102" i="25"/>
  <c r="O101" i="25"/>
  <c r="O100" i="25"/>
  <c r="O99" i="25"/>
  <c r="O98" i="25"/>
  <c r="O97" i="25"/>
  <c r="O96" i="25"/>
  <c r="O95" i="25"/>
  <c r="O94" i="25"/>
  <c r="O93" i="25"/>
  <c r="O92" i="25"/>
  <c r="O91" i="25"/>
  <c r="O90" i="25"/>
  <c r="O89" i="25"/>
  <c r="O88" i="25"/>
  <c r="O87" i="25"/>
  <c r="O86" i="25"/>
  <c r="O85" i="25"/>
  <c r="O84" i="25"/>
  <c r="O83" i="25"/>
  <c r="O82" i="25"/>
  <c r="O81" i="25"/>
  <c r="O80" i="25"/>
  <c r="O79" i="25"/>
  <c r="O78" i="25"/>
  <c r="O77" i="25"/>
  <c r="O76" i="25"/>
  <c r="O75" i="25"/>
  <c r="O74" i="25"/>
  <c r="O73" i="25"/>
  <c r="O72" i="25"/>
  <c r="O71" i="25"/>
  <c r="O70" i="25"/>
  <c r="O69" i="25"/>
  <c r="O68" i="25"/>
  <c r="O67" i="25"/>
  <c r="O66" i="25"/>
  <c r="O65" i="25"/>
  <c r="O64" i="25"/>
  <c r="O63" i="25"/>
  <c r="O62" i="25"/>
  <c r="O61" i="25"/>
  <c r="O60" i="25"/>
  <c r="O59" i="25"/>
  <c r="O58" i="25"/>
  <c r="O57" i="25"/>
  <c r="O56" i="25"/>
  <c r="O55" i="25"/>
  <c r="O54" i="25"/>
  <c r="O53" i="25"/>
  <c r="O52" i="25"/>
  <c r="O51" i="25"/>
  <c r="O50" i="25"/>
  <c r="O49" i="25"/>
  <c r="O48" i="25"/>
  <c r="O47" i="25"/>
  <c r="O46" i="25"/>
  <c r="O45" i="25"/>
  <c r="O44" i="25"/>
  <c r="O43" i="25"/>
  <c r="O42" i="25"/>
  <c r="O41" i="25"/>
  <c r="O40" i="25"/>
  <c r="O39" i="25"/>
  <c r="O38" i="25"/>
  <c r="O37" i="25"/>
  <c r="O36" i="25"/>
  <c r="O35" i="25"/>
  <c r="O34" i="25"/>
  <c r="O33" i="25"/>
  <c r="O32" i="25"/>
  <c r="O31" i="25"/>
  <c r="O30" i="25"/>
  <c r="O29" i="25"/>
  <c r="O28" i="25"/>
  <c r="O27" i="25"/>
  <c r="O26" i="25"/>
  <c r="O25" i="25"/>
  <c r="O24" i="25"/>
  <c r="O23" i="25"/>
  <c r="O22" i="25"/>
  <c r="O21" i="25"/>
  <c r="O20" i="25"/>
  <c r="O19" i="25"/>
  <c r="O18" i="25"/>
  <c r="O17" i="25"/>
  <c r="O16" i="25"/>
  <c r="O15" i="25"/>
  <c r="O14" i="25"/>
  <c r="O13" i="25"/>
  <c r="O12" i="25"/>
  <c r="O11" i="25"/>
  <c r="O10" i="25"/>
  <c r="O9" i="25"/>
  <c r="O8" i="25"/>
  <c r="O7" i="25"/>
  <c r="O6" i="25"/>
  <c r="O5" i="25"/>
  <c r="O4" i="25"/>
  <c r="O3" i="25"/>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F19" i="6"/>
  <c r="H19" i="6" s="1"/>
  <c r="J19" i="6" l="1"/>
  <c r="C2" i="16"/>
  <c r="F2" i="14"/>
  <c r="C2" i="14" s="1"/>
  <c r="C10" i="14" s="1"/>
  <c r="C7" i="14" s="1"/>
  <c r="C11" i="14" s="1"/>
  <c r="C12" i="14" s="1"/>
  <c r="E2" i="14"/>
  <c r="E9" i="14" s="1"/>
  <c r="E9" i="16"/>
  <c r="C10" i="16" l="1"/>
  <c r="C7" i="16" s="1"/>
  <c r="C11" i="16" l="1"/>
  <c r="C12" i="16" s="1"/>
  <c r="X18" i="10" l="1"/>
  <c r="I29" i="10" l="1"/>
  <c r="G29" i="10"/>
  <c r="J18" i="6"/>
  <c r="F23" i="11" l="1"/>
  <c r="E23" i="11"/>
  <c r="F22" i="11"/>
  <c r="E22" i="11"/>
  <c r="F21" i="11"/>
  <c r="E21" i="11"/>
  <c r="F20" i="11"/>
  <c r="E20" i="11"/>
  <c r="F19" i="11"/>
  <c r="E19" i="11"/>
  <c r="F18" i="11"/>
  <c r="E18" i="11"/>
  <c r="F17" i="11"/>
  <c r="E17" i="11"/>
  <c r="F16" i="11"/>
  <c r="E16" i="11"/>
  <c r="F15" i="11"/>
  <c r="E15" i="11"/>
  <c r="B14" i="11"/>
  <c r="D8" i="11"/>
  <c r="C8" i="11"/>
  <c r="D7" i="11"/>
  <c r="C7" i="11"/>
  <c r="D6" i="11"/>
  <c r="B2" i="11"/>
  <c r="H22" i="6" l="1"/>
  <c r="F22" i="6"/>
  <c r="E28" i="6" s="1"/>
  <c r="C4" i="10" l="1"/>
  <c r="C32" i="10" s="1"/>
  <c r="P7" i="10"/>
  <c r="R7" i="10"/>
  <c r="T7" i="10"/>
  <c r="V8" i="10"/>
  <c r="Z8" i="10"/>
  <c r="P10" i="10"/>
  <c r="R10" i="10" s="1"/>
  <c r="T10" i="10" s="1"/>
  <c r="V10" i="10" s="1"/>
  <c r="X10" i="10" s="1"/>
  <c r="T15" i="10"/>
  <c r="O29" i="10" l="1"/>
  <c r="S29" i="10"/>
  <c r="Z10" i="10"/>
  <c r="W29" i="10"/>
  <c r="Q29" i="10"/>
  <c r="Y29" i="10"/>
  <c r="AA29" i="10"/>
  <c r="U29" i="10"/>
  <c r="J22" i="6"/>
  <c r="H16" i="6"/>
  <c r="J16" i="6" s="1"/>
  <c r="H17" i="6"/>
  <c r="AF10" i="10" l="1"/>
  <c r="AE29" i="10" s="1"/>
  <c r="AC29" i="10"/>
  <c r="J17" i="6"/>
  <c r="H7" i="6" l="1"/>
  <c r="J7" i="6"/>
  <c r="I28" i="6"/>
  <c r="G22" i="6"/>
  <c r="I22" i="6" s="1"/>
  <c r="G23" i="6" l="1"/>
  <c r="G28" i="6"/>
  <c r="G24" i="6" l="1"/>
  <c r="G27" i="6" s="1"/>
  <c r="E24" i="6"/>
  <c r="E27" i="6" s="1"/>
  <c r="I23" i="6" l="1"/>
  <c r="I24" i="6" l="1"/>
  <c r="C27" i="6" s="1"/>
  <c r="C5" i="10" s="1"/>
  <c r="C23" i="10" s="1"/>
  <c r="C24" i="10" s="1"/>
  <c r="AE24" i="10" l="1"/>
  <c r="M24" i="10"/>
  <c r="U24" i="10"/>
  <c r="AC24" i="10"/>
  <c r="G24" i="10"/>
  <c r="O24" i="10"/>
  <c r="W24" i="10"/>
  <c r="E24" i="10"/>
  <c r="I24" i="10"/>
  <c r="Q24" i="10"/>
  <c r="Y24" i="10"/>
  <c r="C28" i="10"/>
  <c r="K24" i="10"/>
  <c r="S24" i="10"/>
  <c r="AA24" i="10"/>
  <c r="AC23" i="10"/>
  <c r="AA23" i="10"/>
  <c r="Y23" i="10"/>
  <c r="AE23" i="10"/>
  <c r="W23" i="10"/>
  <c r="U23" i="10"/>
  <c r="I27" i="6"/>
  <c r="A25" i="6"/>
  <c r="C33" i="10"/>
  <c r="C35" i="10" s="1"/>
  <c r="C37" i="10" s="1"/>
  <c r="S23" i="10"/>
  <c r="K23" i="10"/>
  <c r="Q23" i="10"/>
  <c r="O23" i="10"/>
  <c r="G23" i="10"/>
  <c r="M23" i="10"/>
  <c r="E23" i="10"/>
  <c r="I23" i="10"/>
  <c r="E28" i="10" l="1"/>
  <c r="AC28" i="10"/>
  <c r="AA28" i="10"/>
  <c r="W28" i="10"/>
  <c r="O28" i="10"/>
  <c r="M28" i="10"/>
  <c r="Y28" i="10"/>
  <c r="U28" i="10"/>
  <c r="S28" i="10"/>
  <c r="Q28" i="10"/>
  <c r="K28" i="10"/>
  <c r="I28" i="10"/>
  <c r="G28" i="10"/>
  <c r="AE28" i="10"/>
  <c r="AE33" i="10"/>
  <c r="AE35" i="10" s="1"/>
  <c r="AE37" i="10" s="1"/>
  <c r="Y33" i="10"/>
  <c r="Y35" i="10" s="1"/>
  <c r="Y37" i="10" s="1"/>
  <c r="U33" i="10"/>
  <c r="U35" i="10" s="1"/>
  <c r="U37" i="10" s="1"/>
  <c r="AA33" i="10"/>
  <c r="AA35" i="10" s="1"/>
  <c r="AA37" i="10" s="1"/>
  <c r="W33" i="10"/>
  <c r="W35" i="10" s="1"/>
  <c r="W37" i="10" s="1"/>
  <c r="AC33" i="10"/>
  <c r="AC35" i="10" s="1"/>
  <c r="AC37" i="10" s="1"/>
  <c r="E33" i="10"/>
  <c r="E35" i="10" s="1"/>
  <c r="E37" i="10" s="1"/>
  <c r="G33" i="10"/>
  <c r="G35" i="10" s="1"/>
  <c r="G37" i="10" s="1"/>
  <c r="Q33" i="10"/>
  <c r="Q35" i="10" s="1"/>
  <c r="Q37" i="10" s="1"/>
  <c r="S33" i="10"/>
  <c r="S35" i="10" s="1"/>
  <c r="S37" i="10" s="1"/>
  <c r="I33" i="10"/>
  <c r="I35" i="10" s="1"/>
  <c r="I37" i="10" s="1"/>
  <c r="O33" i="10"/>
  <c r="O35" i="10" s="1"/>
  <c r="O37" i="10" s="1"/>
  <c r="K33" i="10"/>
  <c r="K35" i="10" s="1"/>
  <c r="K37" i="10" s="1"/>
  <c r="M33" i="10" l="1"/>
  <c r="M35" i="10" s="1"/>
  <c r="M37" i="10" s="1"/>
  <c r="C38" i="10" s="1"/>
  <c r="C39" i="10" s="1"/>
  <c r="E14" i="11" l="1"/>
  <c r="D14" i="11" s="1"/>
  <c r="F14" i="11" s="1"/>
  <c r="B6" i="11" l="1"/>
  <c r="C6" i="11" s="1"/>
  <c r="B5" i="11"/>
  <c r="B10" i="11" s="1"/>
  <c r="C5" i="11" l="1"/>
  <c r="B7" i="11"/>
  <c r="B9" i="11"/>
  <c r="B11" i="11"/>
  <c r="D5" i="11"/>
  <c r="B8" i="11"/>
</calcChain>
</file>

<file path=xl/sharedStrings.xml><?xml version="1.0" encoding="utf-8"?>
<sst xmlns="http://schemas.openxmlformats.org/spreadsheetml/2006/main" count="3245" uniqueCount="1095">
  <si>
    <t>序号</t>
  </si>
  <si>
    <t>南北</t>
    <phoneticPr fontId="2" type="noConversion"/>
  </si>
  <si>
    <t>东西</t>
    <phoneticPr fontId="2" type="noConversion"/>
  </si>
  <si>
    <t>东南</t>
    <phoneticPr fontId="2" type="noConversion"/>
  </si>
  <si>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</si>
  <si>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</si>
  <si>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</si>
  <si>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</si>
  <si>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</si>
  <si>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二居室</t>
    <phoneticPr fontId="9" type="noConversion"/>
  </si>
  <si>
    <t>户型</t>
  </si>
  <si>
    <t>朝向</t>
    <phoneticPr fontId="9"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</si>
  <si>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</si>
  <si>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</si>
  <si>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</si>
  <si>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</si>
  <si>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</si>
  <si>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</si>
  <si>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</si>
  <si>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</si>
  <si>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</si>
  <si>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</si>
  <si>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</si>
  <si>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</si>
  <si>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</si>
  <si>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</si>
  <si>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</si>
  <si>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</si>
  <si>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</si>
  <si>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</si>
  <si>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</si>
  <si>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</si>
  <si>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</si>
  <si>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</si>
  <si>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</si>
  <si>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</si>
  <si>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有专业物业公司，物业服务保障好</t>
  </si>
  <si>
    <t>高层板楼</t>
    <phoneticPr fontId="9" type="noConversion"/>
  </si>
  <si>
    <t>装修为普通装修，与居住功能相适应，较好</t>
    <phoneticPr fontId="2" type="noConversion"/>
  </si>
  <si>
    <t>装修为精装修，与居住功能相适应，好</t>
    <phoneticPr fontId="2" type="noConversion"/>
  </si>
  <si>
    <t>建筑面积（㎡）</t>
    <phoneticPr fontId="2" type="noConversion"/>
  </si>
  <si>
    <t>项目月租金（元/月）</t>
    <phoneticPr fontId="2" type="noConversion"/>
  </si>
  <si>
    <t>不含物业费租金（元/月）</t>
    <phoneticPr fontId="2" type="noConversion"/>
  </si>
  <si>
    <t>物业费（元/月）</t>
    <phoneticPr fontId="2" type="noConversion"/>
  </si>
  <si>
    <t>含物业费租金（元/月）</t>
    <phoneticPr fontId="2" type="noConversion"/>
  </si>
  <si>
    <t>租金合计</t>
    <phoneticPr fontId="2" type="noConversion"/>
  </si>
  <si>
    <t>东坝地区平均租金（元/月）</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</si>
  <si>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</si>
  <si>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</si>
  <si>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</si>
  <si>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</si>
  <si>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</si>
  <si>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</si>
  <si>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</si>
  <si>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</si>
  <si>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</si>
  <si>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</si>
  <si>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</si>
  <si>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</si>
  <si>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</si>
  <si>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</si>
  <si>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</si>
  <si>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</si>
  <si>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</si>
  <si>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</si>
  <si>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</si>
  <si>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</si>
  <si>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</si>
  <si>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</si>
  <si>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</si>
  <si>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</si>
  <si>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</si>
  <si>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</si>
  <si>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</si>
  <si>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</si>
  <si>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2" type="noConversion"/>
  </si>
  <si>
    <t>市场价值</t>
    <phoneticPr fontId="2" type="noConversion"/>
  </si>
  <si>
    <t>有专业物业公司，物业服务保障好</t>
    <phoneticPr fontId="2" type="noConversion"/>
  </si>
  <si>
    <t>不配备家具家电，差</t>
    <phoneticPr fontId="9" type="noConversion"/>
  </si>
  <si>
    <t>使用品牌家具、家电；虽然使用较长时间，但功能正常，一般</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</si>
  <si>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</si>
  <si>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</si>
  <si>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</si>
  <si>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</si>
  <si>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</si>
  <si>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</si>
  <si>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</si>
  <si>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</si>
  <si>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</si>
  <si>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</si>
  <si>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</si>
  <si>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</si>
  <si>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</si>
  <si>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</si>
  <si>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</si>
  <si>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</si>
  <si>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</si>
  <si>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</si>
  <si>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</si>
  <si>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</si>
  <si>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</si>
  <si>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3"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</si>
  <si>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</si>
  <si>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</si>
  <si>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</si>
  <si>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3"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</si>
  <si>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3" type="noConversion"/>
  </si>
  <si>
    <t>根据北京市朝阳区保障性住房发展有限公司工作人员介绍，项目未融资，本次利息不计取。</t>
    <phoneticPr fontId="13"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</si>
  <si>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</si>
  <si>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</si>
  <si>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</si>
  <si>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</si>
  <si>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</si>
  <si>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</si>
  <si>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</si>
  <si>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</si>
  <si>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</si>
  <si>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</si>
  <si>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</si>
  <si>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</si>
  <si>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</si>
  <si>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3"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</si>
  <si>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3"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</si>
  <si>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</si>
  <si>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</si>
  <si>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</si>
  <si>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</si>
  <si>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</si>
  <si>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</si>
  <si>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</si>
  <si>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</si>
  <si>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</si>
  <si>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</si>
  <si>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</si>
  <si>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3"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</si>
  <si>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3"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</si>
  <si>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3"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</si>
  <si>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</si>
  <si>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</si>
  <si>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</si>
  <si>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3"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</si>
  <si>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</si>
  <si>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</si>
  <si>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</si>
  <si>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3"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</si>
  <si>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</si>
  <si>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</si>
  <si>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</si>
  <si>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</si>
  <si>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</si>
  <si>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</si>
  <si>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3"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</si>
  <si>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</si>
  <si>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</si>
  <si>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</si>
  <si>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</si>
  <si>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</si>
  <si>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3"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</si>
  <si>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3"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</si>
  <si>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3"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</si>
  <si>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3"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</si>
  <si>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</si>
  <si>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3" type="noConversion"/>
  </si>
  <si>
    <t>根据北京市朝阳区保障性住房发展有限公司工作人员介绍，项目未融资，本次利息不计取。</t>
    <phoneticPr fontId="13"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</si>
  <si>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</si>
  <si>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</si>
  <si>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</si>
  <si>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</si>
  <si>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</si>
  <si>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</si>
  <si>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</si>
  <si>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</si>
  <si>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3"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</si>
  <si>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3" type="noConversion"/>
  </si>
  <si>
    <t>小区</t>
  </si>
  <si>
    <t>平米租金(元/㎡·月)</t>
  </si>
  <si>
    <t>国锐金嵿</t>
  </si>
  <si>
    <t>--</t>
  </si>
  <si>
    <t>大庄新村</t>
  </si>
  <si>
    <t>润棠瀛海</t>
  </si>
  <si>
    <t>明春东园</t>
  </si>
  <si>
    <t>康庄路住宅区</t>
  </si>
  <si>
    <t>春来园618号院</t>
  </si>
  <si>
    <t>瀛海庄园</t>
  </si>
  <si>
    <t>红星养鸡场宿舍楼</t>
  </si>
  <si>
    <t>嘉悦广场</t>
  </si>
  <si>
    <t>兴创屹墅公寓</t>
  </si>
  <si>
    <t>中建港悦大厦</t>
  </si>
  <si>
    <t>住总首开保利熙悦雲上</t>
  </si>
  <si>
    <t>珺悦国际</t>
  </si>
  <si>
    <t>万和斐丽</t>
  </si>
  <si>
    <t>宏盛西区</t>
  </si>
  <si>
    <t>世界城</t>
  </si>
  <si>
    <t>六合庄1号</t>
  </si>
  <si>
    <t>花园北里</t>
  </si>
  <si>
    <t>天尊苑</t>
  </si>
  <si>
    <t>康宜家园北区</t>
  </si>
  <si>
    <t>大道尚庭公寓</t>
  </si>
  <si>
    <t>星光影视园</t>
  </si>
  <si>
    <t>中冀斯巴鲁公寓</t>
  </si>
  <si>
    <t>金科天宸荟</t>
  </si>
  <si>
    <t>CCB建融家园</t>
  </si>
  <si>
    <t>经开荣京道</t>
  </si>
  <si>
    <t>远洋天著三期</t>
  </si>
  <si>
    <t>东居时代小区</t>
  </si>
  <si>
    <t>空港新苑四区8号院</t>
  </si>
  <si>
    <t>中铁华侨城和园</t>
  </si>
  <si>
    <t>和裕·林肯时代</t>
  </si>
  <si>
    <t>首开璞瑅墅</t>
  </si>
  <si>
    <t>好景国际</t>
  </si>
  <si>
    <t>长阳光和作用</t>
  </si>
  <si>
    <t>新开路住宅小区</t>
  </si>
  <si>
    <t>盛春坊</t>
  </si>
  <si>
    <t>紫金行政公馆</t>
  </si>
  <si>
    <t>BDA国际广场</t>
  </si>
  <si>
    <t>金华园(别墅)</t>
  </si>
  <si>
    <t>远洋天著二期</t>
  </si>
  <si>
    <t>北京金科天籁城</t>
  </si>
  <si>
    <t>兴盛国际公寓</t>
  </si>
  <si>
    <t>首创·悦空间</t>
  </si>
  <si>
    <t>饮马井小区</t>
  </si>
  <si>
    <t>荣华国际</t>
  </si>
  <si>
    <t>锦苑小区</t>
  </si>
  <si>
    <t>棠颂别墅</t>
  </si>
  <si>
    <t>春泽院</t>
  </si>
  <si>
    <t>芳园里社区(北区)</t>
  </si>
  <si>
    <t>198别墅区</t>
  </si>
  <si>
    <t>林肯时代</t>
  </si>
  <si>
    <t>冠城大通百旺府</t>
  </si>
  <si>
    <t>棠颂璟庐</t>
  </si>
  <si>
    <t>金茂府分期1</t>
  </si>
  <si>
    <t>校尉营胡同小区</t>
  </si>
  <si>
    <t>康庄路23号院</t>
  </si>
  <si>
    <t>翠微路甲10号院(商住楼)</t>
  </si>
  <si>
    <t>北四环中路248号院</t>
  </si>
  <si>
    <t>北京大学燕东园</t>
  </si>
  <si>
    <t>晴波园(蓝靛厂)</t>
  </si>
  <si>
    <t>中国科学院植物研究所宿舍</t>
  </si>
  <si>
    <t>首开琅樾洋房</t>
  </si>
  <si>
    <t>平房乡平房村住房</t>
  </si>
  <si>
    <t>三义庙社区(西区)</t>
  </si>
  <si>
    <t>长远天地</t>
  </si>
  <si>
    <t>马连洼北路一号院</t>
  </si>
  <si>
    <t>外交部街甲17号院</t>
  </si>
  <si>
    <t>轻氧创意社区</t>
  </si>
  <si>
    <t>北京经开尚庭</t>
  </si>
  <si>
    <t>GOGO新世代</t>
  </si>
  <si>
    <t>东外公馆</t>
  </si>
  <si>
    <t>新干线家园一区</t>
  </si>
  <si>
    <t>幸福家园3期</t>
  </si>
  <si>
    <t>清芷园(二期)</t>
  </si>
  <si>
    <t>开阳里八区</t>
  </si>
  <si>
    <t>前门前小区</t>
  </si>
  <si>
    <t>紫禁壹号院南院</t>
  </si>
  <si>
    <t>东亿国际传媒产业园一期1...</t>
  </si>
  <si>
    <t>众家公寓</t>
  </si>
  <si>
    <t>金隅国际</t>
  </si>
  <si>
    <t>洺悦湾</t>
  </si>
  <si>
    <t>合生麒麟社</t>
  </si>
  <si>
    <t>国融国际(商住楼)</t>
  </si>
  <si>
    <t>亲爱的villa</t>
  </si>
  <si>
    <t>万科大都会滨江</t>
  </si>
  <si>
    <t>奶牛厂宿舍</t>
  </si>
  <si>
    <t>劲松西社区(劲松八区)</t>
  </si>
  <si>
    <t>北京工业大学西区家属院</t>
  </si>
  <si>
    <t>紫禁壹号院北院</t>
  </si>
  <si>
    <t>棉花五条</t>
  </si>
  <si>
    <t>荣京丽都</t>
  </si>
  <si>
    <t>亦庄金茂府</t>
  </si>
  <si>
    <t>禧瑞春秋(住宅)</t>
  </si>
  <si>
    <t>绿地中央广场</t>
  </si>
  <si>
    <t>塔园12号</t>
  </si>
  <si>
    <t>中海京叁號院</t>
  </si>
  <si>
    <t>林肯公寓</t>
  </si>
  <si>
    <t>画眉庭院</t>
  </si>
  <si>
    <t>春华屋</t>
  </si>
  <si>
    <t>西红门一村住房</t>
  </si>
  <si>
    <t>后桃园胡同10号楼</t>
  </si>
  <si>
    <t>新发地花卉创意园</t>
  </si>
  <si>
    <t>林肯公园公寓</t>
  </si>
  <si>
    <t>国融国际</t>
  </si>
  <si>
    <t>长新花园别墅</t>
  </si>
  <si>
    <t>城南大道(商住楼)</t>
  </si>
  <si>
    <t>城市经典西区</t>
  </si>
  <si>
    <t>京能丨电建·洺悦湾</t>
  </si>
  <si>
    <t>住邦2000(商住楼)</t>
  </si>
  <si>
    <t>康营家园(32期)</t>
  </si>
  <si>
    <t>金色漫香林(别墅)</t>
  </si>
  <si>
    <t>康福园</t>
  </si>
  <si>
    <t>兴创D标</t>
  </si>
  <si>
    <t>西山奥园(D区)</t>
  </si>
  <si>
    <t>平安丽景B区</t>
  </si>
  <si>
    <t>旭辉26街区</t>
  </si>
  <si>
    <t>首钢八角居民区</t>
  </si>
  <si>
    <t>中骏金辉未来云城</t>
  </si>
  <si>
    <t>金茂逸墅</t>
  </si>
  <si>
    <t>林肯公园C区住宅</t>
  </si>
  <si>
    <t>首邑溪谷</t>
  </si>
  <si>
    <t>来广营西路北苑8号</t>
  </si>
  <si>
    <t>枫丹壹号二期</t>
  </si>
  <si>
    <t>金科嘉苑(商住楼)</t>
  </si>
  <si>
    <t>亦庄金茂悦南区</t>
  </si>
  <si>
    <t>首开保利熙悦诚郡</t>
  </si>
  <si>
    <t>南花园村住房</t>
  </si>
  <si>
    <t>北空住宅小区</t>
  </si>
  <si>
    <t>罗奇营小区</t>
  </si>
  <si>
    <t>新城熙红印</t>
  </si>
  <si>
    <t>煜都家园</t>
  </si>
  <si>
    <t>熙悦宸著</t>
  </si>
  <si>
    <t>康达园</t>
  </si>
  <si>
    <t>世嘉博苑</t>
  </si>
  <si>
    <t>亦庄青年公寓</t>
  </si>
  <si>
    <t>瑞海家园五区</t>
  </si>
  <si>
    <t>中海墅(东区别墅)</t>
  </si>
  <si>
    <t>西山芳苑小区</t>
  </si>
  <si>
    <t>鸿坤林语墅(别墅)</t>
  </si>
  <si>
    <t>葛洲坝紫郡府(南区)</t>
  </si>
  <si>
    <t>中铁五院家属楼</t>
  </si>
  <si>
    <t>远洋天著澜湾(别墅)</t>
  </si>
  <si>
    <t>亲亲我家</t>
  </si>
  <si>
    <t>德贤公馆</t>
  </si>
  <si>
    <t>首创远洋禧瑞天著(西区)</t>
  </si>
  <si>
    <t>金惠园三里南区</t>
  </si>
  <si>
    <t>风景翠园</t>
  </si>
  <si>
    <t>一栋洋房</t>
  </si>
  <si>
    <t>石景山万达广场</t>
  </si>
  <si>
    <t>中海墅住宅</t>
  </si>
  <si>
    <t>九龙山庄东区</t>
  </si>
  <si>
    <t>集贤雅苑南区</t>
  </si>
  <si>
    <t>红木林南区</t>
  </si>
  <si>
    <t>尚8里文创园</t>
  </si>
  <si>
    <t>高碑店村5号院</t>
  </si>
  <si>
    <t>兴海家园月苑</t>
  </si>
  <si>
    <t>华润公元九里</t>
  </si>
  <si>
    <t>九龙山庄南区</t>
  </si>
  <si>
    <t>熙红印</t>
  </si>
  <si>
    <t>合景中心</t>
  </si>
  <si>
    <t>贵园北里(甲区)</t>
  </si>
  <si>
    <t>美然绿色家园</t>
  </si>
  <si>
    <t>宏福创业园17号院C座</t>
  </si>
  <si>
    <t>郁花园一里</t>
  </si>
  <si>
    <t>香海园</t>
  </si>
  <si>
    <t>易居国际</t>
  </si>
  <si>
    <t>育龙家园(别墅)</t>
  </si>
  <si>
    <t>保利春天里</t>
  </si>
  <si>
    <t>兴创屹墅(别墅)</t>
  </si>
  <si>
    <t>力宝广场</t>
  </si>
  <si>
    <t>水利局住宅小区</t>
  </si>
  <si>
    <t>兴都苑小区</t>
  </si>
  <si>
    <t>融科钧廷</t>
  </si>
  <si>
    <t>康顺园</t>
  </si>
  <si>
    <t>力宝诗礼庭</t>
  </si>
  <si>
    <t>富力盛悦居(商住楼)</t>
  </si>
  <si>
    <t>龙华园二区</t>
  </si>
  <si>
    <t>芳源里(别墅)</t>
  </si>
  <si>
    <t>集贤雅苑北区</t>
  </si>
  <si>
    <t>林肯公园C区</t>
  </si>
  <si>
    <t>康庄东巷8号院</t>
  </si>
  <si>
    <t>金第万科朗润园</t>
  </si>
  <si>
    <t>九龙家园南区</t>
  </si>
  <si>
    <t>博悦府</t>
  </si>
  <si>
    <t>北京城建海梓府</t>
  </si>
  <si>
    <t>枫丹壹号一期</t>
  </si>
  <si>
    <t>林肯公园B区</t>
  </si>
  <si>
    <t>中建港怡嘉园</t>
  </si>
  <si>
    <t>康璟家园</t>
  </si>
  <si>
    <t>浉城百丽(别墅)</t>
  </si>
  <si>
    <t>熙悦春天</t>
  </si>
  <si>
    <t>宣颐家园</t>
  </si>
  <si>
    <t>鸿坤理想城曦望山</t>
  </si>
  <si>
    <t>荣京道</t>
  </si>
  <si>
    <t>清城北区</t>
  </si>
  <si>
    <t>中海墅</t>
  </si>
  <si>
    <t>翡翠城三期</t>
  </si>
  <si>
    <t>灵秀山庄</t>
  </si>
  <si>
    <t>中海寰宇时代瀛洲府</t>
  </si>
  <si>
    <t>朝新嘉园东里三区</t>
  </si>
  <si>
    <t>东晶国际公寓</t>
  </si>
  <si>
    <t>雅居乐京华雅郡</t>
  </si>
  <si>
    <t>保利茉莉公馆</t>
  </si>
  <si>
    <t>旧宫北里</t>
  </si>
  <si>
    <t>新康家园</t>
  </si>
  <si>
    <t>滨河坊</t>
  </si>
  <si>
    <t>亦园</t>
  </si>
  <si>
    <t>林枫家园</t>
  </si>
  <si>
    <t>国韵村</t>
  </si>
  <si>
    <t>金科天籁城</t>
  </si>
  <si>
    <t>中国铁建兴盛嘉苑</t>
  </si>
  <si>
    <t>双高花园小区</t>
  </si>
  <si>
    <t>翡翠城五期</t>
  </si>
  <si>
    <t>卡尔生活馆公寓</t>
  </si>
  <si>
    <t>万科天地</t>
  </si>
  <si>
    <t>卡尔生活馆(别墅)</t>
  </si>
  <si>
    <t>万科天地(二期)</t>
  </si>
  <si>
    <t>星光公寓</t>
  </si>
  <si>
    <t>辰翰府</t>
  </si>
  <si>
    <t>金隅学府</t>
  </si>
  <si>
    <t>可可家园</t>
  </si>
  <si>
    <t>清逸园甲区</t>
  </si>
  <si>
    <t>华信大厦</t>
  </si>
  <si>
    <t>君安国际</t>
  </si>
  <si>
    <t>宏大北园</t>
  </si>
  <si>
    <t>金第万科金域东郡</t>
  </si>
  <si>
    <t>菊源北里</t>
  </si>
  <si>
    <t>紫君庭中央公馆</t>
  </si>
  <si>
    <t>住总正华多彩嘉园</t>
  </si>
  <si>
    <t>清城国际中心</t>
  </si>
  <si>
    <t>鹿鸣苑</t>
  </si>
  <si>
    <t>金地旭辉·江山风华</t>
  </si>
  <si>
    <t>旭东嘉园上海沙龙</t>
  </si>
  <si>
    <t>境界水晶城</t>
  </si>
  <si>
    <t>枣园小区</t>
  </si>
  <si>
    <t>郁金香舍</t>
  </si>
  <si>
    <t>一品亦庄</t>
  </si>
  <si>
    <t>熙兆大厦</t>
  </si>
  <si>
    <t>天键广场</t>
  </si>
  <si>
    <t>富力运河十号小区</t>
  </si>
  <si>
    <t>金惠园二里</t>
  </si>
  <si>
    <t>易居国际公寓</t>
  </si>
  <si>
    <t>美宅湾</t>
  </si>
  <si>
    <t>天宝家园</t>
  </si>
  <si>
    <t>红华小区</t>
  </si>
  <si>
    <t>黄村西里社区</t>
  </si>
  <si>
    <t>兴盛国际</t>
  </si>
  <si>
    <t>听涛雅苑</t>
  </si>
  <si>
    <t>瀛海府</t>
  </si>
  <si>
    <t>旧宫新苑北区</t>
  </si>
  <si>
    <t>林肯公园A区</t>
  </si>
  <si>
    <t>丰体南路8号院</t>
  </si>
  <si>
    <t>广安康璟家园</t>
  </si>
  <si>
    <t>天恒世界集</t>
  </si>
  <si>
    <t>西斯莱公馆</t>
  </si>
  <si>
    <t>德林逸景</t>
  </si>
  <si>
    <t>月桂庄园</t>
  </si>
  <si>
    <t>红木林北区</t>
  </si>
  <si>
    <t>天恒金融街公园懿府</t>
  </si>
  <si>
    <t>秀水花园</t>
  </si>
  <si>
    <t>同兴园小区</t>
  </si>
  <si>
    <t>大雄公寓</t>
  </si>
  <si>
    <t>东亚五环国际</t>
  </si>
  <si>
    <t>城乡世纪广场莫尔空间</t>
  </si>
  <si>
    <t>和成璟园</t>
  </si>
  <si>
    <t>金地格林小镇(大兴区别墅)</t>
  </si>
  <si>
    <t>泰禾中央广场</t>
  </si>
  <si>
    <t>润星家园(别墅)</t>
  </si>
  <si>
    <t>富强西里</t>
  </si>
  <si>
    <t>恒大未来城公寓</t>
  </si>
  <si>
    <t>九龙山庄二区</t>
  </si>
  <si>
    <t>秋盛居</t>
  </si>
  <si>
    <t>华远西红世商业</t>
  </si>
  <si>
    <t>郁花园二里</t>
  </si>
  <si>
    <t>贵园南里甲区</t>
  </si>
  <si>
    <t>建兴家园</t>
  </si>
  <si>
    <t>贵园东里</t>
  </si>
  <si>
    <t>听涛雅苑(别墅)</t>
  </si>
  <si>
    <t>中旅亦府</t>
  </si>
  <si>
    <t>首邑上城</t>
  </si>
  <si>
    <t>兴华园</t>
  </si>
  <si>
    <t>春泽院别墅区</t>
  </si>
  <si>
    <t>砖厂新家园</t>
  </si>
  <si>
    <t>泰河园四里三区</t>
  </si>
  <si>
    <t>远洋天著洋房</t>
  </si>
  <si>
    <t>老管委会宿舍</t>
  </si>
  <si>
    <t>金地悦风华</t>
  </si>
  <si>
    <t>稻田小区</t>
  </si>
  <si>
    <t>丽园东里</t>
  </si>
  <si>
    <t>悦廷</t>
  </si>
  <si>
    <t>清和园甲区</t>
  </si>
  <si>
    <t>西红门路8号院</t>
  </si>
  <si>
    <t>亦庄北岸</t>
  </si>
  <si>
    <t>熙悦林语D区(保利首开乐尚N+公寓D区)</t>
  </si>
  <si>
    <t>瑞公馆</t>
  </si>
  <si>
    <t>赢海庄园</t>
  </si>
  <si>
    <t>兴盛锦苑</t>
  </si>
  <si>
    <t>枣园北里</t>
  </si>
  <si>
    <t>恒大未来城</t>
  </si>
  <si>
    <t>有德家苑5号院</t>
  </si>
  <si>
    <t>博客雅居</t>
  </si>
  <si>
    <t>青岛嘉园</t>
  </si>
  <si>
    <t>泰河园一里(二区)</t>
  </si>
  <si>
    <t>北京城建·海樾公元</t>
  </si>
  <si>
    <t>金麟府</t>
  </si>
  <si>
    <t>康颐园小区</t>
  </si>
  <si>
    <t>中国铁建国际公馆</t>
  </si>
  <si>
    <t>银海兴涛</t>
  </si>
  <si>
    <t>郁花园三里</t>
  </si>
  <si>
    <t>佳和园新区</t>
  </si>
  <si>
    <t>滨河西里南区</t>
  </si>
  <si>
    <t>西关新村住房</t>
  </si>
  <si>
    <t>原生墅康和园(别墅)</t>
  </si>
  <si>
    <t>金色漫香林四期</t>
  </si>
  <si>
    <t>云立方</t>
  </si>
  <si>
    <t>星光拓诚之华远西红世商业</t>
  </si>
  <si>
    <t>保利春天派</t>
  </si>
  <si>
    <t>首开保利熙悦林语</t>
  </si>
  <si>
    <t>富源里</t>
  </si>
  <si>
    <t>兴业大街(三段)70号</t>
  </si>
  <si>
    <t>兴盛街189号院</t>
  </si>
  <si>
    <t>绿地财富中心公寓</t>
  </si>
  <si>
    <t>理想家园</t>
  </si>
  <si>
    <t>旧宫新苑南区</t>
  </si>
  <si>
    <t>绿地海珀云翡</t>
  </si>
  <si>
    <t>君安国际公寓</t>
  </si>
  <si>
    <t>宏大南园</t>
  </si>
  <si>
    <t>九龙山庄一区</t>
  </si>
  <si>
    <t>菊源里小区</t>
  </si>
  <si>
    <t>绿地大兴启航国际</t>
  </si>
  <si>
    <t>星瑞家园</t>
  </si>
  <si>
    <t>大红门锦苑小区(C区)</t>
  </si>
  <si>
    <t>金地仰山西区</t>
  </si>
  <si>
    <t>中信新城西区</t>
  </si>
  <si>
    <t>神龙金桥小区(南区)</t>
  </si>
  <si>
    <t>瑞康家园</t>
  </si>
  <si>
    <t>浉城百丽(公寓住宅)</t>
  </si>
  <si>
    <t>贵园北里甲区</t>
  </si>
  <si>
    <t>清乐园</t>
  </si>
  <si>
    <t>清源西里</t>
  </si>
  <si>
    <t>阳光星苑南区</t>
  </si>
  <si>
    <t>兴源幸福城</t>
  </si>
  <si>
    <t>境界</t>
  </si>
  <si>
    <t>幻星家园</t>
  </si>
  <si>
    <t>车站南里</t>
  </si>
  <si>
    <t>明春苑</t>
  </si>
  <si>
    <t>保利绿城·和锦诚园</t>
  </si>
  <si>
    <t>鸿坤理想城礼域府</t>
  </si>
  <si>
    <t>于辛庄村住房</t>
  </si>
  <si>
    <t>翟各庄村住房</t>
  </si>
  <si>
    <t>鹿鸣苑(别墅)</t>
  </si>
  <si>
    <t>彩虹新城</t>
  </si>
  <si>
    <t>翡翠城五期住宅</t>
  </si>
  <si>
    <t>丽园B区</t>
  </si>
  <si>
    <t>万和斐丽(别墅)</t>
  </si>
  <si>
    <t>兴政西里</t>
  </si>
  <si>
    <t>波普公社</t>
  </si>
  <si>
    <t>清逸西园</t>
  </si>
  <si>
    <t>康营家园(C区)</t>
  </si>
  <si>
    <t>康泰园</t>
  </si>
  <si>
    <t>香留园B区</t>
  </si>
  <si>
    <t>鑫苑鑫都汇</t>
  </si>
  <si>
    <t>润龙家园</t>
  </si>
  <si>
    <t>广德苑小区</t>
  </si>
  <si>
    <t>云龙家园</t>
  </si>
  <si>
    <t>华昱家园</t>
  </si>
  <si>
    <t>莱茵河畔(贵园北里丁区)</t>
  </si>
  <si>
    <t>同福园</t>
  </si>
  <si>
    <t>金泰公寓</t>
  </si>
  <si>
    <t>旭辉御府</t>
  </si>
  <si>
    <t>芳源里(商住楼)</t>
  </si>
  <si>
    <t>兴盛街187号院</t>
  </si>
  <si>
    <t>一幅画卷</t>
  </si>
  <si>
    <t>旧宫西里</t>
  </si>
  <si>
    <t>金悦府</t>
  </si>
  <si>
    <t>颐璟万和</t>
  </si>
  <si>
    <t>马赛公馆</t>
  </si>
  <si>
    <t>清逸园</t>
  </si>
  <si>
    <t>龙湖时代天街(西区)</t>
  </si>
  <si>
    <t>星岛假日</t>
  </si>
  <si>
    <t>新源时代小区</t>
  </si>
  <si>
    <t>首开龙湖天琅(商住楼)</t>
  </si>
  <si>
    <t>德宏景苑东区</t>
  </si>
  <si>
    <t>瀛景园</t>
  </si>
  <si>
    <t>枣园尚城南区</t>
  </si>
  <si>
    <t>原生墅公寓</t>
  </si>
  <si>
    <t>水晶之星</t>
  </si>
  <si>
    <t>住总万科橙</t>
  </si>
  <si>
    <t>德宏景苑西区</t>
  </si>
  <si>
    <t>兴政家园</t>
  </si>
  <si>
    <t>燕景佳园</t>
  </si>
  <si>
    <t>德茂小区</t>
  </si>
  <si>
    <t>泰河园三里</t>
  </si>
  <si>
    <t>旧宫东里小区</t>
  </si>
  <si>
    <t>金融街融汇</t>
  </si>
  <si>
    <t>康盛园</t>
  </si>
  <si>
    <t>庑殿家苑C区</t>
  </si>
  <si>
    <t>棠颂雅苑</t>
  </si>
  <si>
    <t>康宜家园南区</t>
  </si>
  <si>
    <t>明发雅苑</t>
  </si>
  <si>
    <t>同庆园</t>
  </si>
  <si>
    <t>骏城</t>
  </si>
  <si>
    <t>宏福园</t>
  </si>
  <si>
    <t>天锦苑</t>
  </si>
  <si>
    <t>富强东里</t>
  </si>
  <si>
    <t>泰河园四里一区</t>
  </si>
  <si>
    <t>美利新世界</t>
  </si>
  <si>
    <t>车站北里</t>
  </si>
  <si>
    <t>火神庙商业中心</t>
  </si>
  <si>
    <t>鹿海园五里</t>
  </si>
  <si>
    <t>永利家园(昌平)</t>
  </si>
  <si>
    <t>佳和园老区</t>
  </si>
  <si>
    <t>中信悦海苑</t>
  </si>
  <si>
    <t>清澄名苑南区</t>
  </si>
  <si>
    <t>滨河东里南区</t>
  </si>
  <si>
    <t>泰河园一里一区</t>
  </si>
  <si>
    <t>清欣园甲区</t>
  </si>
  <si>
    <t>那尔水晶城</t>
  </si>
  <si>
    <t>枣园东里</t>
  </si>
  <si>
    <t>福苑小区</t>
  </si>
  <si>
    <t>中国铁建花语金郡</t>
  </si>
  <si>
    <t>宏大中园</t>
  </si>
  <si>
    <t>九龙山庄三区</t>
  </si>
  <si>
    <t>明悦湾</t>
  </si>
  <si>
    <t>金融街金悦府</t>
  </si>
  <si>
    <t>中信新城两限房</t>
  </si>
  <si>
    <t>福星花园</t>
  </si>
  <si>
    <t>大江洼村住房</t>
  </si>
  <si>
    <t>林校中里</t>
  </si>
  <si>
    <t>大城小镇</t>
  </si>
  <si>
    <t>盛芳茗苑</t>
  </si>
  <si>
    <t>中冀大厦</t>
  </si>
  <si>
    <t>天宫院小区</t>
  </si>
  <si>
    <t>招商雍合府</t>
  </si>
  <si>
    <t>成和园</t>
  </si>
  <si>
    <t>北京经开芯中心</t>
  </si>
  <si>
    <t>梅园小区</t>
  </si>
  <si>
    <t>南海雅苑南区</t>
  </si>
  <si>
    <t>绿地诺亚方舟</t>
  </si>
  <si>
    <t>枣园尚城北区</t>
  </si>
  <si>
    <t>泰中花园一期</t>
  </si>
  <si>
    <t>城建兴悦居</t>
  </si>
  <si>
    <t>海悦公馆</t>
  </si>
  <si>
    <t>紫宸苑</t>
  </si>
  <si>
    <t>晓康东里</t>
  </si>
  <si>
    <t>泰河园七里</t>
  </si>
  <si>
    <t>兴瀛嘉苑</t>
  </si>
  <si>
    <t>京西景园</t>
  </si>
  <si>
    <t>新干部楼</t>
  </si>
  <si>
    <t>时代龙和大道</t>
  </si>
  <si>
    <t>加州水郡Q酷</t>
  </si>
  <si>
    <t>清源东里</t>
  </si>
  <si>
    <t>西沙各庄村住房</t>
  </si>
  <si>
    <t>半壁店村住房(顺义)</t>
  </si>
  <si>
    <t>中南湾</t>
  </si>
  <si>
    <t>福海佳园二区</t>
  </si>
  <si>
    <t>佟馨家园D区</t>
  </si>
  <si>
    <t>金色漫香林六期</t>
  </si>
  <si>
    <t>和悦华锦二期</t>
  </si>
  <si>
    <t>车站中里</t>
  </si>
  <si>
    <t>大兴河马科技小镇</t>
  </si>
  <si>
    <t>翰林庭院</t>
  </si>
  <si>
    <t>永丰里E区</t>
  </si>
  <si>
    <t>黄村中里</t>
  </si>
  <si>
    <t>康庄中巷4号院</t>
  </si>
  <si>
    <t>润枫锦尚</t>
  </si>
  <si>
    <t>长丰园二区</t>
  </si>
  <si>
    <t>东亚康和名居</t>
  </si>
  <si>
    <t>阳光乐府</t>
  </si>
  <si>
    <t>康乐园</t>
  </si>
  <si>
    <t>永华北里</t>
  </si>
  <si>
    <t>首开康乃馨城</t>
  </si>
  <si>
    <t>果岭假日(别墅)</t>
  </si>
  <si>
    <t>绿林苑</t>
  </si>
  <si>
    <t>小康家园</t>
  </si>
  <si>
    <t>悦廷mini悦</t>
  </si>
  <si>
    <t>三羊里小区</t>
  </si>
  <si>
    <t>丽园C区</t>
  </si>
  <si>
    <t>兴慧园小区</t>
  </si>
  <si>
    <t>怡兴园小区</t>
  </si>
  <si>
    <t>康庄路50号院</t>
  </si>
  <si>
    <t>林校北里</t>
  </si>
  <si>
    <t>宏远临空总部港</t>
  </si>
  <si>
    <t>艺苑桐城</t>
  </si>
  <si>
    <t>丽园A区</t>
  </si>
  <si>
    <t>红星北里小区</t>
  </si>
  <si>
    <t>德茂佳苑</t>
  </si>
  <si>
    <t>南口镇马坊村住房</t>
  </si>
  <si>
    <t>福兴雅苑</t>
  </si>
  <si>
    <t>宏盛东区</t>
  </si>
  <si>
    <t>南海家园四里</t>
  </si>
  <si>
    <t>第五铁路勘探院家属楼</t>
  </si>
  <si>
    <t>三合南里(西区)</t>
  </si>
  <si>
    <t>黄村东里</t>
  </si>
  <si>
    <t>三槐家园东区</t>
  </si>
  <si>
    <t>清源佳园</t>
  </si>
  <si>
    <t>兴政东里</t>
  </si>
  <si>
    <t>双河南里尚城南区</t>
  </si>
  <si>
    <t>美利国际</t>
  </si>
  <si>
    <t>瀛嘉汇</t>
  </si>
  <si>
    <t>三合庄回迁房</t>
  </si>
  <si>
    <t>金荣园二期</t>
  </si>
  <si>
    <t>明春西园</t>
  </si>
  <si>
    <t>瀛海朗苑</t>
  </si>
  <si>
    <t>兴华中里</t>
  </si>
  <si>
    <t>兴涛社区</t>
  </si>
  <si>
    <t>辛力屯新村北区</t>
  </si>
  <si>
    <t>观海苑</t>
  </si>
  <si>
    <t>龙熙顺景乙区</t>
  </si>
  <si>
    <t>福海佳园一区</t>
  </si>
  <si>
    <t>长阳半岛云湾家园3号院</t>
  </si>
  <si>
    <t>天同11号</t>
  </si>
  <si>
    <t>首座御园一期</t>
  </si>
  <si>
    <t>团河苑小区</t>
  </si>
  <si>
    <t>康宁小区</t>
  </si>
  <si>
    <t>义和庄东路2号</t>
  </si>
  <si>
    <t>盛嘉华苑</t>
  </si>
  <si>
    <t>同华园小区</t>
  </si>
  <si>
    <t>米兰天空</t>
  </si>
  <si>
    <t>九龙东苑7号地</t>
  </si>
  <si>
    <t>菊源南里小区</t>
  </si>
  <si>
    <t>首创美澜湾F区</t>
  </si>
  <si>
    <t>圣和巷小区</t>
  </si>
  <si>
    <t>兴丰家园</t>
  </si>
  <si>
    <t>小堡北街45号院</t>
  </si>
  <si>
    <t>福海佳园</t>
  </si>
  <si>
    <t>天恒旭辉7号院</t>
  </si>
  <si>
    <t>首座御园二期北区三期</t>
  </si>
  <si>
    <t>永旭嘉园</t>
  </si>
  <si>
    <t>京盛时代公寓</t>
  </si>
  <si>
    <t>康庄路52号院</t>
  </si>
  <si>
    <t>锦华园</t>
  </si>
  <si>
    <t>天堂河南区</t>
  </si>
  <si>
    <t>旭辉一合相</t>
  </si>
  <si>
    <t>i立方小区</t>
  </si>
  <si>
    <t>首创·美澜湾E区</t>
  </si>
  <si>
    <t>绿茵花园别墅</t>
  </si>
  <si>
    <t>皮各庄村住房</t>
  </si>
  <si>
    <t>独墅逸致</t>
  </si>
  <si>
    <t>团河农场干警宿舍</t>
  </si>
  <si>
    <t>西红门橡树湾</t>
  </si>
  <si>
    <t>翡翠城二期住宅</t>
  </si>
  <si>
    <t>旭辉紫郡</t>
  </si>
  <si>
    <t>兴水家园</t>
  </si>
  <si>
    <t>春泽园小区</t>
  </si>
  <si>
    <t>双河北里尚城</t>
  </si>
  <si>
    <t>后北营家园(二区)</t>
  </si>
  <si>
    <t>富力尚悦居(E区)</t>
  </si>
  <si>
    <t>义和庄东里</t>
  </si>
  <si>
    <t>嘉隆雅苑</t>
  </si>
  <si>
    <t>义和庄北里</t>
  </si>
  <si>
    <t>金荣园一期</t>
  </si>
  <si>
    <t>玉璟园</t>
  </si>
  <si>
    <t>长兴公寓</t>
  </si>
  <si>
    <t>首座御园二期1号院</t>
  </si>
  <si>
    <t>首座御园二期2号院</t>
  </si>
  <si>
    <t>上林苑</t>
  </si>
  <si>
    <t>牛堡屯后坨路237号院</t>
  </si>
  <si>
    <t>新安里小区</t>
  </si>
  <si>
    <t>观音寺新区</t>
  </si>
  <si>
    <t>龙熙旭辉6號院</t>
  </si>
  <si>
    <t>桑普电器家属楼</t>
  </si>
  <si>
    <t>首创美澜湾(E区)</t>
  </si>
  <si>
    <t>罗奇营二区社区</t>
  </si>
  <si>
    <t>海子角南里小区</t>
  </si>
  <si>
    <t>观音寺小区</t>
  </si>
  <si>
    <t>兴政街小区</t>
  </si>
  <si>
    <t>观音寺南里</t>
  </si>
  <si>
    <t>众美光合原筑</t>
  </si>
  <si>
    <t>辛店小区</t>
  </si>
  <si>
    <t>龙熙顺景丙区</t>
  </si>
  <si>
    <t>i立方</t>
  </si>
  <si>
    <t>融创公园壹号</t>
  </si>
  <si>
    <t>海子角小区</t>
  </si>
  <si>
    <t>众美MIMO公馆</t>
  </si>
  <si>
    <t>黄金花园</t>
  </si>
  <si>
    <t>首创·美澜湾C区</t>
  </si>
  <si>
    <t>联港嘉园D区</t>
  </si>
  <si>
    <t>南湖园社区</t>
  </si>
  <si>
    <t>双河南里小区</t>
  </si>
  <si>
    <t>富力丹麦小镇B区</t>
  </si>
  <si>
    <t>漪景园</t>
  </si>
  <si>
    <t>溪水园</t>
  </si>
  <si>
    <t>宇航小区</t>
  </si>
  <si>
    <t>创兴公寓</t>
  </si>
  <si>
    <t>珠江逸景家园北区(别墅)</t>
  </si>
  <si>
    <t>兴辰大厦</t>
  </si>
  <si>
    <t>大鲁店一村住房</t>
  </si>
  <si>
    <t>绿城百合公寓(南区)</t>
  </si>
  <si>
    <t>和悦春风</t>
  </si>
  <si>
    <t>新居里小区</t>
  </si>
  <si>
    <t>北京城建北京密码</t>
  </si>
  <si>
    <t>龙熙瓦德拉玛庄园</t>
  </si>
  <si>
    <t>蓝桥驿苑</t>
  </si>
  <si>
    <t>红铜营村住房</t>
  </si>
  <si>
    <t>金华里</t>
  </si>
  <si>
    <t>幸福家园(大兴)</t>
  </si>
  <si>
    <t>宇丰苑</t>
  </si>
  <si>
    <t>金鼎欣盛家园</t>
  </si>
  <si>
    <t>富力华庭苑</t>
  </si>
  <si>
    <t>中海云筑(别墅)</t>
  </si>
  <si>
    <t>大兴金茂悦</t>
  </si>
  <si>
    <t>绿色庄园</t>
  </si>
  <si>
    <t>海子角西里</t>
  </si>
  <si>
    <t>格林云墅</t>
  </si>
  <si>
    <t>中海云熙</t>
  </si>
  <si>
    <t>富力华庭苑西区</t>
  </si>
  <si>
    <t>隆兴园二里</t>
  </si>
  <si>
    <t>金融街金色漫香郡(南区)</t>
  </si>
  <si>
    <t>富力丹麦小镇D区</t>
  </si>
  <si>
    <t>敬贤家园</t>
  </si>
  <si>
    <t>渔通圣泉小区</t>
  </si>
  <si>
    <t>住总兴创如遇</t>
  </si>
  <si>
    <t>窦店镇一街村住房</t>
  </si>
  <si>
    <t>金茂悦</t>
  </si>
  <si>
    <t>林海园</t>
  </si>
  <si>
    <t>首地浣溪谷</t>
  </si>
  <si>
    <t>居善园</t>
  </si>
  <si>
    <t>雅善园</t>
  </si>
  <si>
    <t>首创悦都汇</t>
  </si>
  <si>
    <t>众美城</t>
  </si>
  <si>
    <t>御园小区</t>
  </si>
  <si>
    <t>颂善园</t>
  </si>
  <si>
    <t>正华多彩嘉园</t>
  </si>
  <si>
    <t>圣得西区</t>
  </si>
  <si>
    <t>航城壹号</t>
  </si>
  <si>
    <t>新兴家园(西区)</t>
  </si>
  <si>
    <t>龙熙公馆</t>
  </si>
  <si>
    <t>住总如院</t>
  </si>
  <si>
    <t>龙景湾三区</t>
  </si>
  <si>
    <t>富力飞常HAOS</t>
  </si>
  <si>
    <t>华远和煦里</t>
  </si>
  <si>
    <t>隆盛园(西区)</t>
  </si>
  <si>
    <t>新凤小区</t>
  </si>
  <si>
    <t>敬贤家园南里F区</t>
  </si>
  <si>
    <t>恒盛小镇艺墅</t>
  </si>
  <si>
    <t>青云里小区</t>
  </si>
  <si>
    <t>龙熙顺景甲区</t>
  </si>
  <si>
    <t>黄金蓝湾</t>
  </si>
  <si>
    <t>恒盛波尔多小镇南区</t>
  </si>
  <si>
    <t>路劲御合院</t>
  </si>
  <si>
    <t>兴寿镇兴寿村住房</t>
  </si>
  <si>
    <t>龙熙顺景公寓</t>
  </si>
  <si>
    <t>空港新苑二区1号院</t>
  </si>
  <si>
    <t>育新花园西里</t>
  </si>
  <si>
    <t>阳光波尔多</t>
  </si>
  <si>
    <t>汇福悦榕湾(商住楼)</t>
  </si>
  <si>
    <t>格林云墅洋房</t>
  </si>
  <si>
    <t>空港新苑三区11号院</t>
  </si>
  <si>
    <t>当代采育满庭春MOMA</t>
  </si>
  <si>
    <t>空港新苑四区9号院</t>
  </si>
  <si>
    <t>羊耳峪西里住宅小区(东区)</t>
  </si>
  <si>
    <t>敬贤家园北里C区</t>
  </si>
  <si>
    <t>兴创荣墅(别墅)</t>
  </si>
  <si>
    <t>空港新苑二区6号院</t>
  </si>
  <si>
    <t>敬贤家园南里C区</t>
  </si>
  <si>
    <t>空港荣苑4号院</t>
  </si>
  <si>
    <t>空港合苑2号院</t>
  </si>
  <si>
    <t>椿蓉园</t>
  </si>
  <si>
    <t>燕达首尔国际村</t>
  </si>
  <si>
    <t>美林湾</t>
  </si>
  <si>
    <t>空港富苑2号院</t>
  </si>
  <si>
    <t>空港新苑五区14号院</t>
  </si>
  <si>
    <t>空港新苑一区3号院</t>
  </si>
  <si>
    <t>龙兴家园</t>
  </si>
  <si>
    <t>燕郊天洋城</t>
  </si>
  <si>
    <t>蓝天花园</t>
  </si>
  <si>
    <t>空港新苑一区5号院</t>
  </si>
  <si>
    <t>空港合苑1号院</t>
  </si>
  <si>
    <t>空港茗苑1号院</t>
  </si>
  <si>
    <t>空港华苑1号院</t>
  </si>
  <si>
    <t>空港新苑五区13号院</t>
  </si>
  <si>
    <t>空港新苑二区2号院</t>
  </si>
  <si>
    <t>空港新苑一区4号院</t>
  </si>
  <si>
    <t>空港合苑3号院</t>
  </si>
  <si>
    <t>空港富苑3号院</t>
  </si>
  <si>
    <t>空港富苑4号院</t>
  </si>
  <si>
    <t>空港雅苑2号院</t>
  </si>
  <si>
    <t>榆垡新城嘉园D区</t>
  </si>
  <si>
    <t>空港贵苑2号院</t>
  </si>
  <si>
    <t>空港富苑1号院</t>
  </si>
  <si>
    <t>空港雅苑1号院</t>
  </si>
  <si>
    <t>任庄村住房</t>
  </si>
  <si>
    <t>空港华苑2号院</t>
  </si>
  <si>
    <t>汇贤家园三里23号院</t>
  </si>
  <si>
    <t>空港新苑三区10号院</t>
  </si>
  <si>
    <t>空港贵苑1号院</t>
  </si>
  <si>
    <t>营坊村住房</t>
  </si>
  <si>
    <t>空港荣苑1号院</t>
  </si>
  <si>
    <t>汇贤家园二里15号院</t>
  </si>
  <si>
    <t>兴安北里</t>
  </si>
  <si>
    <t>首尔甜城皓月园</t>
  </si>
  <si>
    <t>空港新苑五区15号院</t>
  </si>
  <si>
    <t>空港新苑二区7号院</t>
  </si>
  <si>
    <t>空港茗苑2号院</t>
  </si>
  <si>
    <t>空港荣苑2号院</t>
  </si>
  <si>
    <t>汇贤家园二里16号院</t>
  </si>
  <si>
    <t>庄子村住房</t>
  </si>
  <si>
    <t>福泽御园(北区)</t>
  </si>
  <si>
    <t>汇贤家园五里20号院</t>
  </si>
  <si>
    <t>北务镇于地村住房</t>
  </si>
  <si>
    <t>敬贤家园北里D区</t>
  </si>
  <si>
    <t>敬贤家园中里A区</t>
  </si>
  <si>
    <t>敬贤家园北里E区</t>
  </si>
  <si>
    <t>汇贤家园一里9号院</t>
  </si>
  <si>
    <t>敬贤家园中里B区</t>
  </si>
  <si>
    <t>敬贤家园北里B区</t>
  </si>
  <si>
    <t>北科国杰健康城</t>
  </si>
  <si>
    <t>罗营镇上镇村住房</t>
  </si>
  <si>
    <t>赵全营镇西小营村住房</t>
  </si>
  <si>
    <t>北白岩村住房</t>
  </si>
  <si>
    <t>苍上村住房</t>
  </si>
  <si>
    <t>万城英郡</t>
  </si>
  <si>
    <t>南仪阁村住房</t>
  </si>
  <si>
    <t>永乐店镇永一村住房</t>
  </si>
  <si>
    <t>瑞海家园五区</t>
    <phoneticPr fontId="13" type="noConversion"/>
  </si>
  <si>
    <t>永华南里</t>
    <phoneticPr fontId="13" type="noConversion"/>
  </si>
  <si>
    <t>首座御园</t>
    <phoneticPr fontId="13" type="noConversion"/>
  </si>
  <si>
    <t>中信新城</t>
    <phoneticPr fontId="13" type="noConversion"/>
  </si>
  <si>
    <t>金色漫香郡</t>
    <phoneticPr fontId="13" type="noConversion"/>
  </si>
  <si>
    <t>兴康家园</t>
    <phoneticPr fontId="13" type="noConversion"/>
  </si>
  <si>
    <t>南海雅苑</t>
    <phoneticPr fontId="13" type="noConversion"/>
  </si>
  <si>
    <t>首开康乃馨园</t>
    <phoneticPr fontId="13" type="noConversion"/>
  </si>
  <si>
    <t>红星楼</t>
    <phoneticPr fontId="13" type="noConversion"/>
  </si>
  <si>
    <t>永旭嘉园</t>
    <phoneticPr fontId="13" type="noConversion"/>
  </si>
  <si>
    <t>瀛海家园</t>
    <phoneticPr fontId="2" type="noConversion"/>
  </si>
  <si>
    <t>南北</t>
  </si>
  <si>
    <t>精装修</t>
    <phoneticPr fontId="2" type="noConversion"/>
  </si>
  <si>
    <t>低楼层</t>
    <phoneticPr fontId="2" type="noConversion"/>
  </si>
  <si>
    <t>普通装修</t>
    <phoneticPr fontId="2" type="noConversion"/>
  </si>
  <si>
    <t>中楼层</t>
    <phoneticPr fontId="2" type="noConversion"/>
  </si>
  <si>
    <t>北京城建兴悦居</t>
    <phoneticPr fontId="2" type="noConversion"/>
  </si>
  <si>
    <t>兴海园</t>
    <phoneticPr fontId="2" type="noConversion"/>
  </si>
  <si>
    <t>高楼层/6</t>
    <phoneticPr fontId="2" type="noConversion"/>
  </si>
  <si>
    <t>低楼层/6</t>
    <phoneticPr fontId="2" type="noConversion"/>
  </si>
  <si>
    <t>高楼层/15</t>
    <phoneticPr fontId="2" type="noConversion"/>
  </si>
  <si>
    <t>玉璟园</t>
    <phoneticPr fontId="2" type="noConversion"/>
  </si>
  <si>
    <t>高楼层/5</t>
    <phoneticPr fontId="2" type="noConversion"/>
  </si>
  <si>
    <t>高楼层/9</t>
    <phoneticPr fontId="2" type="noConversion"/>
  </si>
  <si>
    <t>首开龙湖天琅</t>
    <phoneticPr fontId="2" type="noConversion"/>
  </si>
  <si>
    <t>东南</t>
  </si>
  <si>
    <t>低楼层/15</t>
    <phoneticPr fontId="2" type="noConversion"/>
  </si>
  <si>
    <t>中楼层/15</t>
    <phoneticPr fontId="2" type="noConversion"/>
  </si>
  <si>
    <t>所在区</t>
  </si>
  <si>
    <t>房屋坐落</t>
  </si>
  <si>
    <t>建筑面积</t>
  </si>
  <si>
    <t>房屋性质</t>
  </si>
  <si>
    <t>房屋使用情况</t>
  </si>
  <si>
    <t>房屋交付日期</t>
  </si>
  <si>
    <t>取得方式</t>
  </si>
  <si>
    <t>权利人</t>
  </si>
  <si>
    <t>房屋情况</t>
  </si>
  <si>
    <t>户型结构</t>
  </si>
  <si>
    <t>居室</t>
  </si>
  <si>
    <t>厅</t>
  </si>
  <si>
    <t>厨</t>
  </si>
  <si>
    <t>卫</t>
  </si>
  <si>
    <t>房屋朝向</t>
  </si>
  <si>
    <t>产权证号</t>
  </si>
  <si>
    <t>产权证登记日期</t>
  </si>
  <si>
    <t>备注</t>
  </si>
  <si>
    <t>大兴区</t>
  </si>
  <si>
    <t>大兴区西红门镇瑞海家园五区17号楼3层1-301</t>
  </si>
  <si>
    <t>经济适用住房</t>
  </si>
  <si>
    <t>空置</t>
  </si>
  <si>
    <t>回购</t>
  </si>
  <si>
    <t>保障房中心</t>
  </si>
  <si>
    <t>有装修</t>
  </si>
  <si>
    <t>京（2018）大不动产权第0010264号</t>
  </si>
  <si>
    <t>永华南里</t>
  </si>
  <si>
    <t>大兴区永华南里9号楼15层4单元1501</t>
  </si>
  <si>
    <t>限价商品住房</t>
  </si>
  <si>
    <t>京（2019）大不动产权第0034122号</t>
  </si>
  <si>
    <t>首座御园</t>
  </si>
  <si>
    <t>大兴区首座御园7号院19号楼5单元301</t>
    <phoneticPr fontId="9" type="noConversion"/>
  </si>
  <si>
    <t>收购</t>
  </si>
  <si>
    <t>暂无</t>
  </si>
  <si>
    <t>毛坯</t>
  </si>
  <si>
    <t>暂未取得产权证</t>
  </si>
  <si>
    <t>已支付全部价款，未完成产权转移。
2套房屋有购房协议书，合作社有开发票。此前无法办理产权原因：
原因1是该项目原计划作为储备房收购管理，但市住建委下发的收购通知提及公租房内容，导致不动产窗口认为2套房屋应办理公租房产权证，经与市住建委沟通，其表示不再重新下发收购通知，建议来函按照公租房的政策办理产权证，可为中心出具不网签说明。该事项待与土地中心领导汇报后确定是否按此路径办理。
原因2是该项目合作社曾卖给个人后收回，因此产权证是两套房屋的小证，按照税务的理解，合作社再将房屋出售给保障房中心对其而言不属于一手房交易，而属于存量房交易。因此合作社在产权办理给保障房中心过程中，应按市场指导价核算土增税，将导致合作社产生一定的税负。后经办人与合作社沟通，希望其与税务进一步核实土增税核定情况。</t>
  </si>
  <si>
    <t>大兴区首座御园7号院19号楼5单元302</t>
    <phoneticPr fontId="9" type="noConversion"/>
  </si>
  <si>
    <t>中信新城</t>
  </si>
  <si>
    <t>大兴区鹿圈路2号院8号楼2004</t>
  </si>
  <si>
    <t>计划调配</t>
  </si>
  <si>
    <t>南</t>
  </si>
  <si>
    <t>京（2021）大不动产权第0030138号</t>
  </si>
  <si>
    <t>金色漫香郡</t>
  </si>
  <si>
    <t>大兴区黄村镇海鑫北路18号院18#楼2单元302</t>
  </si>
  <si>
    <t>财政局划转</t>
  </si>
  <si>
    <t>划转</t>
  </si>
  <si>
    <t>财政局实际产权人</t>
  </si>
  <si>
    <t>财政局划转房屋，暂未取得产权证</t>
  </si>
  <si>
    <t>兴康家园</t>
  </si>
  <si>
    <t>大兴区康庄路52号院10号楼14层2单元1403</t>
  </si>
  <si>
    <t>交换服务中心</t>
  </si>
  <si>
    <t>京（2018)大不动产权第0061496号</t>
  </si>
  <si>
    <t>南海雅苑</t>
    <phoneticPr fontId="9" type="noConversion"/>
  </si>
  <si>
    <t>大兴区百意街1号院5号楼706</t>
    <phoneticPr fontId="9" type="noConversion"/>
  </si>
  <si>
    <t>东</t>
  </si>
  <si>
    <t>京（2020）大不动产权第0025245号</t>
  </si>
  <si>
    <t>首开康乃馨园</t>
  </si>
  <si>
    <t>大兴区丽园路30号院6号楼4层6单元401</t>
  </si>
  <si>
    <t>京（2019)大不动产权第0023072号</t>
  </si>
  <si>
    <t>大兴区鹿圈路2号院7号楼19层1905</t>
  </si>
  <si>
    <t>京（2020)大不动产权第0011125号</t>
  </si>
  <si>
    <t>红星楼</t>
  </si>
  <si>
    <t>大兴区旧宫镇红星楼小区21号楼1102</t>
  </si>
  <si>
    <t>参照经济适用住房管理</t>
  </si>
  <si>
    <t>京（2020)大不动产权第0011186号</t>
  </si>
  <si>
    <t>大兴区鹿圈路2号院7号楼3层310</t>
  </si>
  <si>
    <t>西北</t>
  </si>
  <si>
    <t>京（2022）大不动产权第0014553号</t>
  </si>
  <si>
    <t>大兴区百意街1号院16号楼9层913</t>
    <phoneticPr fontId="9" type="noConversion"/>
  </si>
  <si>
    <t>京(2023)大不动产权第0014807号</t>
  </si>
  <si>
    <t>大兴区清泰路2号院7号楼11层1单元1102（首座御园）</t>
  </si>
  <si>
    <t>按经济适用住房管理</t>
  </si>
  <si>
    <t>京（2023）大不动产权第0019975号</t>
  </si>
  <si>
    <t>大兴区丽园路30号院2号楼6层2单元604</t>
  </si>
  <si>
    <t>简装</t>
  </si>
  <si>
    <t>京(2023)大不动产权第0044647号</t>
  </si>
  <si>
    <t>大兴区瀛永街46号院9号楼9层二单元903</t>
  </si>
  <si>
    <t>京（2024）大不动产权第0003773号</t>
  </si>
  <si>
    <t>建成年代</t>
    <phoneticPr fontId="2" type="noConversion"/>
  </si>
  <si>
    <t>永旭嘉园</t>
    <phoneticPr fontId="2" type="noConversion"/>
  </si>
  <si>
    <t>西南、北</t>
    <phoneticPr fontId="2" type="noConversion"/>
  </si>
  <si>
    <t>紧邻城市次干道——瀛昌街，周边有京岚线、德亦路等主次干道；距地铁8号线（瀛海站）距离约1.5公里，周边有526路、573路、兴31路、兴38路、兴75路等多条公交线路并设有站点，周边段道路情况良好，道路通达度较好，综合评价交通便捷度较好。</t>
    <phoneticPr fontId="9" type="noConversion"/>
  </si>
  <si>
    <t>周边有瀛达公园、兴海公园、瀛海体育运动公园等自然人文景观，自然环境较好。</t>
    <phoneticPr fontId="9" type="noConversion"/>
  </si>
  <si>
    <t>楼层</t>
    <phoneticPr fontId="2" type="noConversion"/>
  </si>
  <si>
    <t>高楼层</t>
    <phoneticPr fontId="9" type="noConversion"/>
  </si>
  <si>
    <t>有无电梯</t>
    <phoneticPr fontId="2" type="noConversion"/>
  </si>
  <si>
    <t>有电梯</t>
    <phoneticPr fontId="2" type="noConversion"/>
  </si>
  <si>
    <t>东侧紧邻城市主干道——京岚线，距地铁8号线德茂站约800米，周边有555路、573路、926路、兴15路、兴16路、兴29路等多条公交线路并设有站点，综合评价交通便捷度较好。</t>
    <phoneticPr fontId="2" type="noConversion"/>
  </si>
  <si>
    <t>位于瀛海地区，周边有北京瀛海环宇坊及永辉超市、首行超市等，评价商业设施较好。</t>
    <phoneticPr fontId="2" type="noConversion"/>
  </si>
  <si>
    <t>有大兴区瀛海镇第一中心小学、大兴区瀛海第三幼儿园等教育设施；有北京市大兴区中西医结合医院、瀛海社区卫生服务中心等医疗卫生机构；有中国农业银行、北京农商银行等金融服务机构，公共配套设施状况较好</t>
  </si>
  <si>
    <t>东侧临近城市主干道——京岚线，距地铁8号线德茂站约800米，周边有555路、573路、926路、兴15路、兴16路、兴29路等多条公交线路并设有站点，综合评价交通便捷度较好。</t>
    <phoneticPr fontId="2" type="noConversion"/>
  </si>
  <si>
    <t>装修为普通装修，与居住功能相适应，较好</t>
  </si>
  <si>
    <t>二居室</t>
    <phoneticPr fontId="2" type="noConversion"/>
  </si>
  <si>
    <t>三居室</t>
    <phoneticPr fontId="2" type="noConversion"/>
  </si>
  <si>
    <t>三居室</t>
    <phoneticPr fontId="9" type="noConversion"/>
  </si>
  <si>
    <t>一居室</t>
    <phoneticPr fontId="2" type="noConversion"/>
  </si>
  <si>
    <t>五居室</t>
    <phoneticPr fontId="2" type="noConversion"/>
  </si>
  <si>
    <t>南</t>
    <phoneticPr fontId="2" type="noConversion"/>
  </si>
  <si>
    <t>南北</t>
    <phoneticPr fontId="13" type="noConversion"/>
  </si>
  <si>
    <t>南</t>
    <phoneticPr fontId="13" type="noConversion"/>
  </si>
  <si>
    <t>东南</t>
    <phoneticPr fontId="13" type="noConversion"/>
  </si>
  <si>
    <t>西南</t>
    <phoneticPr fontId="13" type="noConversion"/>
  </si>
  <si>
    <t>东西</t>
    <phoneticPr fontId="13" type="noConversion"/>
  </si>
  <si>
    <t>东</t>
    <phoneticPr fontId="13" type="noConversion"/>
  </si>
  <si>
    <t>西</t>
    <phoneticPr fontId="13" type="noConversion"/>
  </si>
  <si>
    <t>东北</t>
    <phoneticPr fontId="13" type="noConversion"/>
  </si>
  <si>
    <t>西北</t>
    <phoneticPr fontId="13" type="noConversion"/>
  </si>
  <si>
    <t>北</t>
    <phoneticPr fontId="13" type="noConversion"/>
  </si>
  <si>
    <t>待估</t>
    <phoneticPr fontId="2" type="noConversion"/>
  </si>
  <si>
    <t>位于亦庄地区，周边有上海沙龙新天地、华联超市、盒马生鲜，评价商业设施较好。</t>
    <phoneticPr fontId="2" type="noConversion"/>
  </si>
  <si>
    <t>周边有凉水河公园、南海子公园等自然人文景观，自然环境较好。</t>
    <phoneticPr fontId="9" type="noConversion"/>
  </si>
  <si>
    <t>低楼层</t>
    <phoneticPr fontId="9" type="noConversion"/>
  </si>
  <si>
    <r>
      <t>位于亦庄区域，周边有南海雅苑、枫丹壹号、中海北京世家、赢海庄园、紫禁壹号院等居住小区，居住小区规模较大，入住率较高，综合评价居住社区成熟度好</t>
    </r>
    <r>
      <rPr>
        <sz val="9"/>
        <rFont val="宋体"/>
        <family val="3"/>
        <charset val="134"/>
      </rPr>
      <t>。</t>
    </r>
    <phoneticPr fontId="2" type="noConversion"/>
  </si>
  <si>
    <r>
      <t>位于亦庄区域，周边有中信新城、枫丹壹号、中海北京世家、赢海庄园、紫禁壹号院等居住小区，居住小区规模较大，入住率较高，综合评价居住社区成熟度好</t>
    </r>
    <r>
      <rPr>
        <sz val="9"/>
        <rFont val="宋体"/>
        <family val="3"/>
        <charset val="134"/>
      </rPr>
      <t>。</t>
    </r>
    <phoneticPr fontId="2" type="noConversion"/>
  </si>
  <si>
    <t>中楼层</t>
    <phoneticPr fontId="9" type="noConversion"/>
  </si>
  <si>
    <t>高层塔楼</t>
    <phoneticPr fontId="2" type="noConversion"/>
  </si>
  <si>
    <t>板塔结合</t>
    <phoneticPr fontId="2" type="noConversion"/>
  </si>
  <si>
    <t>60-80</t>
    <phoneticPr fontId="2" type="noConversion"/>
  </si>
  <si>
    <t>80-100</t>
    <phoneticPr fontId="2" type="noConversion"/>
  </si>
  <si>
    <t>100-150</t>
    <phoneticPr fontId="2" type="noConversion"/>
  </si>
  <si>
    <t>简单装修</t>
    <phoneticPr fontId="2" type="noConversion"/>
  </si>
  <si>
    <t>毛坯</t>
    <phoneticPr fontId="2" type="noConversion"/>
  </si>
  <si>
    <t>有电梯</t>
  </si>
  <si>
    <t>90%+</t>
    <phoneticPr fontId="2" type="noConversion"/>
  </si>
  <si>
    <t>60%-70%(含）</t>
    <phoneticPr fontId="2" type="noConversion"/>
  </si>
  <si>
    <t>70%-80%(含）</t>
    <phoneticPr fontId="2" type="noConversion"/>
  </si>
  <si>
    <t>80%-90%(含）</t>
    <phoneticPr fontId="2" type="noConversion"/>
  </si>
  <si>
    <t>高层塔楼</t>
    <phoneticPr fontId="9" type="noConversion"/>
  </si>
  <si>
    <t>位于东高地区域，周边有红星北里、东高地小区、万元北路7号院等居住小区，居住小区规模较大，入住率较高，综合评价居住社区成熟度较好。</t>
    <phoneticPr fontId="2" type="noConversion"/>
  </si>
  <si>
    <t>周边有东高地公园、世界之花公园、碧海公园、东高地体育场、中国航天博人文物馆等自然人文景观，自然环境好。</t>
    <phoneticPr fontId="9" type="noConversion"/>
  </si>
  <si>
    <t>位于东高地地区，周边有王府井奥莱、航天万源广场、物美大卖场、红星超市，评价商业设施较好。</t>
    <phoneticPr fontId="2" type="noConversion"/>
  </si>
  <si>
    <t>周边有北京瀛海环宇坊、首航超市等商业场所；有大兴区瀛海镇第一中心小学、大兴区瀛海第三幼儿园等教育设施；有北京市大兴区中西医结合医院、瀛海社区卫生服务中心等医疗卫生机构；有中国农业银行、北京农商银行等金融服务机构，公共配套设施状况较好。</t>
    <phoneticPr fontId="2" type="noConversion"/>
  </si>
  <si>
    <t>周边有北京瀛海环宇坊、京鲜生超市等商业场所；有北京大兴精华学校、瀛海第四幼儿园等教育设施；有北京市大兴区中西医结合医院、瀛海社区卫生服务中心等医疗卫生机构；有中国邮政储蓄银行、北京农商银行等金融服务机构，公共配套设施状况较好。</t>
    <phoneticPr fontId="2" type="noConversion"/>
  </si>
  <si>
    <t>周边有中信银行、浦发银行、农业银行等金融机构；亦庄医院、亦庄镇社区卫生服务中心等医疗机构；北京电子科技职业学院、人大附中经开区学校、经开区第一小学、大兴亦庄第六幼儿园等教育机构；上海沙龙新天地、华联超市、盒马生鲜等商业设施。综合评价公共服务设施齐备度较好。</t>
    <phoneticPr fontId="2" type="noConversion"/>
  </si>
  <si>
    <t xml:space="preserve">周边有中国光大银行、中国建设银行、北京农商银行等金融机构；北京航天总医院、东高地街道万东社区卫生服务站等医疗机构；东高地第一小学、北京钱学森中学、东高地第二小学、旧宫镇红星幼儿园等教育机构；王府井奥莱、航天万源广场、物美大卖场、红星超市等商业设施。综合评价公共服务设施齐备度较好。
</t>
    <phoneticPr fontId="2" type="noConversion"/>
  </si>
  <si>
    <t>位于西红门区域，周边有瑞海家园二区、兴海家园、月桂庄园、曦望山小区等居住小区，居住小区规模较大，入住率较高，综合评价居住社区成熟度较好。</t>
    <phoneticPr fontId="2" type="noConversion"/>
  </si>
  <si>
    <t>紧邻城市次干道——南场路，周边有德贤路、万源北路等主次干道；周边有兴73路、353路、400路、576路、997路等多条线路在附近设站，距离地铁8号线东高地站约1.5公里、火箭万源站约1公里，周边段道路情况良好，道路通达度较好，综合评价交通便捷度较好。</t>
    <phoneticPr fontId="2" type="noConversion"/>
  </si>
  <si>
    <t>紧邻城市次干道——宏业路，周边有经开高速、南五环、欣宁街等主次干道；周边公共交通线路有兴14、兴66、兴71、993路等多条线路在附近设站，距离地铁4号院西红门站约1公里，周边段道路情况良好，道路通达度较好，综合评价交通便捷度好。</t>
    <phoneticPr fontId="9" type="noConversion"/>
  </si>
  <si>
    <t>位于西红门地区，周边有北京荟聚、宜家、鸿坤广场、永辉超市等，评价商业设施较好。</t>
    <phoneticPr fontId="2" type="noConversion"/>
  </si>
  <si>
    <t>周边有兴海公园、兴华公园、地铁文化公园、西红门清真寺等自然人文景观，自然环境较好。</t>
    <phoneticPr fontId="9" type="noConversion"/>
  </si>
  <si>
    <t xml:space="preserve">周边有中国邮政储蓄银行、民生银行、上海银行等金融机构；北京同安骨科医院、北极光大学第一医院（大兴院区）、月桂园社区卫生服务站等医疗机构；兴海学校、北京第二实验小学大兴实验学校、君谊中学、英才幼儿园等教育机构；北京荟聚、宜家、鸿坤广场、永辉超市等商业设施。综合评价公共服务设施齐备度较好。
</t>
    <phoneticPr fontId="2" type="noConversion"/>
  </si>
  <si>
    <t>中楼层3/6</t>
    <phoneticPr fontId="9" type="noConversion"/>
  </si>
  <si>
    <t>多层板楼</t>
    <phoneticPr fontId="2" type="noConversion"/>
  </si>
  <si>
    <t>无电梯</t>
    <phoneticPr fontId="2" type="noConversion"/>
  </si>
  <si>
    <t>位于黄村地区，周边有天健广场、广丰购物中心、永辉超市，评价商业设施较好。</t>
    <phoneticPr fontId="2" type="noConversion"/>
  </si>
  <si>
    <t>周边有上泽公园、兴旺公园、清源公园、北京印刷学院等自然人文景观，自然环境较好。</t>
    <phoneticPr fontId="9" type="noConversion"/>
  </si>
  <si>
    <t xml:space="preserve">周边有华夏银行、中国银行、中国邮政储蓄银行等金融机构；北京永林中西医结合医院、清源街道社区卫生服务中心等医疗机构；北京印刷学院、北京石油化工学院、北京八中大兴校区、印刷学院附小、大兴第十一幼儿园等教育机构；天健广场、广丰购物中心、永辉超市等商业设施。综合评价公共服务设施齐备度较好。
</t>
    <phoneticPr fontId="2" type="noConversion"/>
  </si>
  <si>
    <t>位于黄村区域，周边有首开康乃馨、康庄路50号院、丽园、康泰园等居住小区，居住小区规模较大，入住率较高，综合评价居住社区成熟度较好。</t>
    <phoneticPr fontId="2" type="noConversion"/>
  </si>
  <si>
    <t>位于黄村区域，周边有兴康家园、东亚康和名居、康宜家园、丽园等居住小区，居住小区规模较大，入住率较高，综合评价居住社区成熟度较好。</t>
    <phoneticPr fontId="2" type="noConversion"/>
  </si>
  <si>
    <t>紧邻城市次干道——兴旺大街，周边有康庄路、兴旺大街、枣园路等主次干道；周边公共交通线路有兴12、兴35、兴101、兴104、969路等多条线路在附近设站，距离地铁4号线枣园站约1.9公里，周边段道路情况良好，道路通达度较好，综合评价交通便捷度较好。</t>
    <phoneticPr fontId="9" type="noConversion"/>
  </si>
  <si>
    <t>位于黄村区域，周边有兴政家园、车站北里、建兴家园、兴政西里等居住小区，居住小区规模较大，入住率较高，综合评价居住社区成熟度较好。</t>
    <phoneticPr fontId="2" type="noConversion"/>
  </si>
  <si>
    <t>紧邻城市次干道——兴旺大街，周边有兴华大街、永华路、京开高速等主次干道；周边公共交通线路有兴12、兴13、兴22、兴25、兴65路等多条线路在附近设站，距离地铁4号线黄村火车站约400米、黄村西大街站约600米，周边段道路情况良好，道路通达度较好，综合评价交通便捷度好。</t>
    <phoneticPr fontId="2" type="noConversion"/>
  </si>
  <si>
    <t>位于黄村地区，周边有大兴大悦春风里、大兴星城商厦、物美超市，评价商业设施较好。</t>
    <phoneticPr fontId="2" type="noConversion"/>
  </si>
  <si>
    <t>周边有清源公园、永定公园等自然人文景观，自然环境较好。</t>
    <phoneticPr fontId="2" type="noConversion"/>
  </si>
  <si>
    <t xml:space="preserve">周边有北京银行、民生银行、中国建设银行等金融机构；大兴区人民医院、北京儿童医院大兴诊疗基地、艺苑桐城社区卫生服务站等医疗机构；北京建筑大学附中、大兴第五中学、大兴第五小学、大兴第四小学、高新幼儿园等教育机构；大兴大悦春风里、大兴星城商厦、物美超市等商业设施。综合评价公共服务设施齐备度较好。
</t>
    <phoneticPr fontId="2" type="noConversion"/>
  </si>
  <si>
    <t>位于大兴新城区域，周边有中铁兴创逸境、福海佳园等居住小区，周边居住小区较少，综合评价居住社区成熟度较差</t>
    <phoneticPr fontId="2" type="noConversion"/>
  </si>
  <si>
    <t>位于大兴新城地区，周边有万隆汇发购物超市等社区配套商业，评价商业设施一般。</t>
    <phoneticPr fontId="2" type="noConversion"/>
  </si>
  <si>
    <t>周边有团河行宫遗址公园等自然人文景观，自然环境一般。</t>
    <phoneticPr fontId="9" type="noConversion"/>
  </si>
  <si>
    <t>紧邻城市次干道——东环路，周边有京开高速、兴亦路等主次干道；周边公共交通线路有兴47路、兴48路、兴101路、369路、957路等多条线路在附近设站，距离地铁大兴新城站约1公里，周边段道路情况良好，道路通达度较好，综合评价交通便捷度较好。</t>
    <phoneticPr fontId="9" type="noConversion"/>
  </si>
  <si>
    <t>位于孙村地区，周边有华联超市、首航超市等社区配套商业，评价商业设施一般。</t>
    <phoneticPr fontId="2" type="noConversion"/>
  </si>
  <si>
    <t xml:space="preserve">周边有北京农商银行、中国工商银行等金融机构；大兴兴和骨伤医院、黄村镇孙村卫生院等医疗机构；孙村中小学、黄村镇第三中心小学、小苹果双语幼儿园等教育机构；华联超市、首航柴守等商业设施。综合评价公共服务设施齐备度一般。
</t>
    <phoneticPr fontId="2" type="noConversion"/>
  </si>
  <si>
    <t>装修为毛坯，较差</t>
    <phoneticPr fontId="2" type="noConversion"/>
  </si>
  <si>
    <t>装修为简单装修，与居住功能相适应，一般</t>
    <phoneticPr fontId="2" type="noConversion"/>
  </si>
  <si>
    <t>紧邻城市次干道——盛达街，周边有南六环、南中轴路等主次干道；周边公共交通线路有兴31路、兴57路等多条线路在附近设站，周边3公里内无地铁。周边段道路情况良好，道路通达度较好，综合评价交通便捷度较差。</t>
    <phoneticPr fontId="9" type="noConversion"/>
  </si>
  <si>
    <t>位于南六环外，周边有新兴家园、蓝桥驿苑、融创公园壹号等居住小区，周边居住小区较少，综合评价居住社区成熟度差</t>
    <phoneticPr fontId="2" type="noConversion"/>
  </si>
  <si>
    <t>四居室</t>
    <phoneticPr fontId="2" type="noConversion"/>
  </si>
  <si>
    <t>高楼层</t>
    <phoneticPr fontId="2" type="noConversion"/>
  </si>
  <si>
    <r>
      <t>估价对象位于瀛海地区，周边有润堂瀛海、瀛海家园、瀛海朗苑、兴悦家园等居住小区，综合评价居住社区成熟度一般</t>
    </r>
    <r>
      <rPr>
        <sz val="9"/>
        <rFont val="宋体"/>
        <family val="3"/>
        <charset val="134"/>
      </rPr>
      <t>。</t>
    </r>
    <phoneticPr fontId="2" type="noConversion"/>
  </si>
  <si>
    <t>周边有中海瀛海府小区、海燕春秋、兴瀛嘉苑、龙湖天琅小区等居住小区，周边居住小区规模较大，入住率较好，综合评价居住区成熟度一般。</t>
    <phoneticPr fontId="2" type="noConversion"/>
  </si>
  <si>
    <t>周边有中海瀛海府小区、瀛海家园畅园小区、龙湖天琅小区等居住小区，周边居住小区规模较大，入住率较好，综合评价居住区成熟度一般。</t>
    <phoneticPr fontId="2" type="noConversion"/>
  </si>
  <si>
    <t>周边有中海瀛海府小区、瀛海家园畅园小区、北京城建兴悦居小区等居住小区，周边居住小区规模较大，入住率较好，综合评价居住区成熟度一般。</t>
    <phoneticPr fontId="2" type="noConversion"/>
  </si>
  <si>
    <t>紧邻城市次干道——凉水河路，周边有三海子东路、喜欢中路、鹿华路等主次干道；周边公共交通线路兴42路、兴59路、兴72路、599路等多条线路在附近设站，周边段道路情况良好，周边2公里内无地铁，道路通达度较好，综合评价交通便捷度一般。</t>
    <phoneticPr fontId="9" type="noConversion"/>
  </si>
  <si>
    <t>紧邻城市次干道——凉水河路，周边有三海子东路、喜欢中路、鹿华路等主次干道；周边公共交通线路兴42路、兴59路、兴72路、599路等多条线路在附近设站，周边2公里内无地铁，周边段道路情况良好，道路通达度较好，综合评价交通便捷度一般。</t>
    <phoneticPr fontId="9" type="noConversion"/>
  </si>
  <si>
    <t>周边有孙河公园等自然人文景观，自然环境一般。</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</si>
</sst>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quot;年&quot;m&quot;月&quot;d&quot;日&quot;;@"/>
    <numFmt numFmtId="177" formatCode="0.00_ "/>
    <numFmt numFmtId="178" formatCode="0.0%"/>
    <numFmt numFmtId="179" formatCode="0.0"/>
    <numFmt numFmtId="180" formatCode="0_ "/>
    <numFmt numFmtId="181" formatCode="yyyy/m/d;@"/>
    <numFmt numFmtId="182" formatCode="0.0000_);[Red]\(0.0000\)"/>
    <numFmt numFmtId="183" formatCode="0.0000"/>
  </numFmts>
  <fonts count="35">
    <font>
      <sz val="11"/>
      <color rgb="FF000000"/>
      <name val="等线"/>
      <charset val="134"/>
    </font>
    <font>
      <sz val="12"/>
      <name val="宋体"/>
      <family val="3"/>
      <charset val="134"/>
    </font>
    <font>
      <sz val="9"/>
      <name val="等线"/>
      <family val="3"/>
      <charset val="134"/>
    </font>
    <font>
      <sz val="12"/>
      <color theme="1"/>
      <name val="等线"/>
      <family val="3"/>
      <charset val="134"/>
      <scheme val="minor"/>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0"/>
      <name val="方正书宋_GBK"/>
      <charset val="134"/>
    </font>
    <font>
      <sz val="11"/>
      <color rgb="FF666666"/>
      <name val="微软雅黑"/>
      <family val="2"/>
      <charset val="134"/>
    </font>
    <font>
      <sz val="10.5"/>
      <color theme="1"/>
      <name val="Arial"/>
      <family val="2"/>
    </font>
    <font>
      <sz val="11"/>
      <color rgb="FFFF0000"/>
      <name val="等线"/>
      <family val="3"/>
      <charset val="134"/>
      <scheme val="minor"/>
    </font>
    <font>
      <sz val="10"/>
      <color rgb="FFFF0000"/>
      <name val="仿宋_GB2312"/>
      <family val="3"/>
      <charset val="134"/>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
      <sz val="12"/>
      <color rgb="FFFF0000"/>
      <name val="等线"/>
      <family val="2"/>
      <scheme val="minor"/>
    </font>
    <font>
      <sz val="12"/>
      <color rgb="FFFF0000"/>
      <name val="等线"/>
      <family val="3"/>
      <charset val="134"/>
      <scheme val="minor"/>
    </font>
    <font>
      <b/>
      <sz val="12"/>
      <name val="仿宋"/>
      <family val="3"/>
      <charset val="134"/>
    </font>
    <font>
      <b/>
      <sz val="10"/>
      <name val="仿宋"/>
      <family val="3"/>
      <charset val="134"/>
    </font>
    <font>
      <sz val="10"/>
      <name val="仿宋"/>
      <family val="3"/>
      <charset val="134"/>
    </font>
    <font>
      <sz val="12"/>
      <name val="仿宋"/>
      <family val="3"/>
      <charset val="134"/>
    </font>
    <font>
      <sz val="11"/>
      <color rgb="FF000000"/>
      <name val="等线"/>
      <family val="3"/>
      <charset val="134"/>
    </font>
    <font>
      <sz val="10"/>
      <color rgb="FFFF0000"/>
      <name val="仿宋"/>
      <family val="3"/>
      <charset val="134"/>
    </font>
    <font>
      <sz val="10.5"/>
      <color rgb="FF000000"/>
      <name val="宋体"/>
      <family val="3"/>
      <charset val="134"/>
    </font>
    <font>
      <sz val="10"/>
      <color rgb="FFFF0000"/>
      <name val="宋体"/>
      <family val="3"/>
      <charset val="134"/>
    </font>
    <font>
      <sz val="10"/>
      <color rgb="FFFF0000"/>
      <name val="方正书宋_GBK"/>
      <charset val="134"/>
    </font>
    <font>
      <sz val="11"/>
      <name val="等线"/>
      <family val="3"/>
      <charset val="134"/>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8">
    <xf numFmtId="0" fontId="0" fillId="0" borderId="0"/>
    <xf numFmtId="0" fontId="4" fillId="0" borderId="0">
      <alignment vertical="center"/>
    </xf>
    <xf numFmtId="0" fontId="4" fillId="0" borderId="0">
      <alignment vertical="center"/>
    </xf>
    <xf numFmtId="0" fontId="4" fillId="0" borderId="0"/>
    <xf numFmtId="0" fontId="4" fillId="0" borderId="0">
      <alignment vertical="center"/>
    </xf>
    <xf numFmtId="0" fontId="22" fillId="0" borderId="0"/>
    <xf numFmtId="0" fontId="1" fillId="0" borderId="0">
      <alignment vertical="center"/>
    </xf>
    <xf numFmtId="9" fontId="29" fillId="0" borderId="0" applyFont="0" applyFill="0" applyBorder="0" applyAlignment="0" applyProtection="0">
      <alignment vertical="center"/>
    </xf>
  </cellStyleXfs>
  <cellXfs count="128">
    <xf numFmtId="0" fontId="0" fillId="0" borderId="0" xfId="0"/>
    <xf numFmtId="0" fontId="4" fillId="0" borderId="0" xfId="1">
      <alignment vertical="center"/>
    </xf>
    <xf numFmtId="4" fontId="4" fillId="3" borderId="0" xfId="1" applyNumberFormat="1" applyFill="1">
      <alignment vertical="center"/>
    </xf>
    <xf numFmtId="0" fontId="4" fillId="3" borderId="0" xfId="1" applyFill="1">
      <alignment vertical="center"/>
    </xf>
    <xf numFmtId="0" fontId="5" fillId="0" borderId="0" xfId="1" applyFont="1">
      <alignment vertical="center"/>
    </xf>
    <xf numFmtId="0" fontId="7" fillId="0" borderId="6" xfId="2" applyFont="1" applyBorder="1" applyAlignment="1">
      <alignment horizontal="center" vertical="center" wrapText="1"/>
    </xf>
    <xf numFmtId="0" fontId="8" fillId="0" borderId="1" xfId="2" applyFont="1" applyBorder="1" applyAlignment="1">
      <alignment horizontal="center" vertical="center" wrapText="1"/>
    </xf>
    <xf numFmtId="0" fontId="7" fillId="0" borderId="1" xfId="2" applyFont="1" applyBorder="1" applyAlignment="1">
      <alignment horizontal="center" vertical="center" wrapText="1"/>
    </xf>
    <xf numFmtId="0" fontId="6" fillId="0" borderId="1" xfId="2" applyFont="1" applyBorder="1" applyAlignment="1">
      <alignment horizontal="center" vertical="center" wrapText="1"/>
    </xf>
    <xf numFmtId="0" fontId="4" fillId="0" borderId="0" xfId="1" applyAlignment="1">
      <alignment horizontal="center" vertical="center"/>
    </xf>
    <xf numFmtId="178" fontId="7" fillId="0" borderId="1" xfId="2" applyNumberFormat="1" applyFont="1" applyBorder="1" applyAlignment="1">
      <alignment horizontal="center" vertical="center" wrapText="1"/>
    </xf>
    <xf numFmtId="0" fontId="7" fillId="0" borderId="3" xfId="2" applyFont="1" applyBorder="1" applyAlignment="1">
      <alignment horizontal="center" vertical="center" wrapText="1"/>
    </xf>
    <xf numFmtId="0" fontId="6" fillId="0" borderId="1" xfId="2" applyFont="1" applyBorder="1" applyAlignment="1">
      <alignment horizontal="center" vertical="center"/>
    </xf>
    <xf numFmtId="176" fontId="6" fillId="0" borderId="1" xfId="2" applyNumberFormat="1" applyFont="1" applyBorder="1" applyAlignment="1">
      <alignment horizontal="center" vertical="center" wrapText="1"/>
    </xf>
    <xf numFmtId="0" fontId="11" fillId="0" borderId="0" xfId="1" applyFont="1" applyAlignment="1">
      <alignment horizontal="center"/>
    </xf>
    <xf numFmtId="177" fontId="4" fillId="0" borderId="0" xfId="1" applyNumberFormat="1">
      <alignment vertical="center"/>
    </xf>
    <xf numFmtId="0" fontId="15" fillId="4" borderId="1" xfId="3" applyFont="1" applyFill="1" applyBorder="1" applyAlignment="1">
      <alignment horizontal="center" vertical="center" wrapText="1"/>
    </xf>
    <xf numFmtId="0" fontId="16" fillId="0" borderId="0" xfId="1" applyFont="1">
      <alignment vertical="center"/>
    </xf>
    <xf numFmtId="0" fontId="15" fillId="0" borderId="0" xfId="3" applyFont="1" applyAlignment="1">
      <alignment horizontal="left" vertical="center" wrapText="1"/>
    </xf>
    <xf numFmtId="0" fontId="4" fillId="0" borderId="0" xfId="3"/>
    <xf numFmtId="14" fontId="15" fillId="4" borderId="1" xfId="3" applyNumberFormat="1" applyFont="1" applyFill="1" applyBorder="1" applyAlignment="1">
      <alignment horizontal="center" vertical="center" wrapText="1"/>
    </xf>
    <xf numFmtId="0" fontId="15" fillId="5" borderId="1" xfId="3" applyFont="1" applyFill="1" applyBorder="1" applyAlignment="1" applyProtection="1">
      <alignment horizontal="center" vertical="center" wrapText="1"/>
      <protection locked="0"/>
    </xf>
    <xf numFmtId="0" fontId="4" fillId="4" borderId="1" xfId="3" applyFill="1" applyBorder="1" applyAlignment="1">
      <alignment vertical="center"/>
    </xf>
    <xf numFmtId="0" fontId="15" fillId="4" borderId="2" xfId="3" applyFont="1" applyFill="1" applyBorder="1" applyAlignment="1">
      <alignment horizontal="center" vertical="center" wrapText="1"/>
    </xf>
    <xf numFmtId="0" fontId="4" fillId="3" borderId="1" xfId="3" applyFill="1" applyBorder="1" applyProtection="1">
      <protection locked="0"/>
    </xf>
    <xf numFmtId="0" fontId="4" fillId="4" borderId="1" xfId="3" applyFill="1" applyBorder="1"/>
    <xf numFmtId="0" fontId="4" fillId="0" borderId="1" xfId="3" applyBorder="1" applyProtection="1">
      <protection locked="0"/>
    </xf>
    <xf numFmtId="0" fontId="15" fillId="0" borderId="1" xfId="3" applyFont="1" applyBorder="1" applyAlignment="1" applyProtection="1">
      <alignment horizontal="left" vertical="center" wrapText="1"/>
      <protection locked="0"/>
    </xf>
    <xf numFmtId="0" fontId="19" fillId="0" borderId="1" xfId="1" applyFont="1" applyBorder="1" applyAlignment="1">
      <alignment horizontal="center" vertical="center" wrapText="1"/>
    </xf>
    <xf numFmtId="0" fontId="20" fillId="0" borderId="1" xfId="1" applyFont="1" applyBorder="1" applyAlignment="1">
      <alignment horizontal="center" vertical="center" wrapText="1"/>
    </xf>
    <xf numFmtId="0" fontId="20" fillId="0" borderId="1" xfId="1" applyFont="1" applyBorder="1" applyAlignment="1">
      <alignment vertical="center" wrapText="1"/>
    </xf>
    <xf numFmtId="0" fontId="4" fillId="6" borderId="0" xfId="1" applyFill="1">
      <alignment vertical="center"/>
    </xf>
    <xf numFmtId="2" fontId="4" fillId="0" borderId="0" xfId="1" applyNumberFormat="1">
      <alignment vertical="center"/>
    </xf>
    <xf numFmtId="2" fontId="20" fillId="0" borderId="1" xfId="1" applyNumberFormat="1" applyFont="1" applyBorder="1" applyAlignment="1">
      <alignment horizontal="center" vertical="center" wrapText="1"/>
    </xf>
    <xf numFmtId="0" fontId="17" fillId="0" borderId="0" xfId="1" applyFont="1">
      <alignment vertical="center"/>
    </xf>
    <xf numFmtId="177" fontId="20" fillId="0" borderId="1" xfId="1" applyNumberFormat="1" applyFont="1" applyBorder="1" applyAlignment="1">
      <alignment horizontal="center" vertical="center" wrapText="1"/>
    </xf>
    <xf numFmtId="0" fontId="12" fillId="0" borderId="1" xfId="1" applyFont="1" applyBorder="1" applyAlignment="1">
      <alignment vertical="center" wrapText="1"/>
    </xf>
    <xf numFmtId="0" fontId="6" fillId="0" borderId="1" xfId="1" applyFont="1" applyBorder="1" applyAlignment="1">
      <alignment vertical="center" wrapText="1"/>
    </xf>
    <xf numFmtId="0" fontId="21" fillId="0" borderId="1" xfId="1" applyFont="1" applyBorder="1" applyAlignment="1">
      <alignment vertical="center" wrapText="1"/>
    </xf>
    <xf numFmtId="10" fontId="17" fillId="3" borderId="0" xfId="1" applyNumberFormat="1" applyFont="1" applyFill="1">
      <alignment vertical="center"/>
    </xf>
    <xf numFmtId="0" fontId="17" fillId="3" borderId="0" xfId="1" applyFont="1" applyFill="1" applyAlignment="1">
      <alignment vertical="center" wrapText="1"/>
    </xf>
    <xf numFmtId="180" fontId="20" fillId="0" borderId="1" xfId="1" applyNumberFormat="1" applyFont="1" applyBorder="1" applyAlignment="1">
      <alignment horizontal="center" vertical="center" wrapText="1"/>
    </xf>
    <xf numFmtId="10" fontId="4" fillId="0" borderId="0" xfId="1" applyNumberFormat="1">
      <alignment vertical="center"/>
    </xf>
    <xf numFmtId="1" fontId="4" fillId="0" borderId="0" xfId="1" applyNumberFormat="1">
      <alignment vertical="center"/>
    </xf>
    <xf numFmtId="179" fontId="4" fillId="0" borderId="0" xfId="1" applyNumberFormat="1">
      <alignment vertical="center"/>
    </xf>
    <xf numFmtId="0" fontId="12" fillId="0" borderId="1" xfId="2" applyFont="1" applyBorder="1" applyAlignment="1">
      <alignment horizontal="center" vertical="center" wrapText="1"/>
    </xf>
    <xf numFmtId="0" fontId="22" fillId="0" borderId="0" xfId="5"/>
    <xf numFmtId="14" fontId="22" fillId="0" borderId="0" xfId="5" applyNumberFormat="1"/>
    <xf numFmtId="0" fontId="23" fillId="0" borderId="0" xfId="5" applyFont="1"/>
    <xf numFmtId="0" fontId="3" fillId="0" borderId="0" xfId="5" applyFont="1"/>
    <xf numFmtId="0" fontId="24" fillId="0" borderId="0" xfId="5" applyFont="1"/>
    <xf numFmtId="0" fontId="22" fillId="3" borderId="0" xfId="5" applyFill="1"/>
    <xf numFmtId="0" fontId="25" fillId="0" borderId="1" xfId="6" applyFont="1" applyBorder="1" applyAlignment="1">
      <alignment horizontal="center" vertical="center"/>
    </xf>
    <xf numFmtId="181" fontId="26" fillId="0" borderId="1" xfId="6" applyNumberFormat="1" applyFont="1" applyBorder="1" applyAlignment="1">
      <alignment horizontal="center" vertical="center"/>
    </xf>
    <xf numFmtId="0" fontId="25" fillId="0" borderId="1" xfId="6" applyFont="1" applyBorder="1" applyAlignment="1">
      <alignment horizontal="center" vertical="center" wrapText="1"/>
    </xf>
    <xf numFmtId="0" fontId="25" fillId="0" borderId="0" xfId="6" applyFont="1" applyAlignment="1">
      <alignment horizontal="center" vertical="center"/>
    </xf>
    <xf numFmtId="0" fontId="27" fillId="0" borderId="1" xfId="6" applyFont="1" applyBorder="1" applyAlignment="1">
      <alignment horizontal="center" vertical="center"/>
    </xf>
    <xf numFmtId="0" fontId="27" fillId="0" borderId="1" xfId="6" applyFont="1" applyBorder="1" applyAlignment="1">
      <alignment horizontal="center" vertical="center" wrapText="1"/>
    </xf>
    <xf numFmtId="181" fontId="27" fillId="0" borderId="1" xfId="6" applyNumberFormat="1" applyFont="1" applyBorder="1" applyAlignment="1">
      <alignment horizontal="center" vertical="center" wrapText="1"/>
    </xf>
    <xf numFmtId="0" fontId="27" fillId="0" borderId="1" xfId="6" applyFont="1" applyBorder="1" applyAlignment="1" applyProtection="1">
      <alignment horizontal="center" vertical="center"/>
      <protection hidden="1"/>
    </xf>
    <xf numFmtId="0" fontId="27" fillId="0" borderId="0" xfId="6" applyFont="1" applyAlignment="1">
      <alignment horizontal="center" vertical="center"/>
    </xf>
    <xf numFmtId="0" fontId="27" fillId="0" borderId="2" xfId="6" applyFont="1" applyBorder="1" applyAlignment="1">
      <alignment horizontal="center" vertical="center" wrapText="1"/>
    </xf>
    <xf numFmtId="181" fontId="27" fillId="0" borderId="2" xfId="6" applyNumberFormat="1" applyFont="1" applyBorder="1" applyAlignment="1">
      <alignment horizontal="center" vertical="center" wrapText="1"/>
    </xf>
    <xf numFmtId="0" fontId="27" fillId="2" borderId="1" xfId="6" applyFont="1" applyFill="1" applyBorder="1" applyAlignment="1">
      <alignment horizontal="center" vertical="center" wrapText="1"/>
    </xf>
    <xf numFmtId="181" fontId="27" fillId="0" borderId="1" xfId="6" applyNumberFormat="1" applyFont="1" applyBorder="1" applyAlignment="1">
      <alignment horizontal="center" vertical="center"/>
    </xf>
    <xf numFmtId="0" fontId="27" fillId="3" borderId="1" xfId="6" applyFont="1" applyFill="1" applyBorder="1" applyAlignment="1">
      <alignment horizontal="center" vertical="center"/>
    </xf>
    <xf numFmtId="177" fontId="27" fillId="0" borderId="1" xfId="6" applyNumberFormat="1" applyFont="1" applyBorder="1" applyAlignment="1">
      <alignment horizontal="center" vertical="center"/>
    </xf>
    <xf numFmtId="0" fontId="27" fillId="0" borderId="4" xfId="6" applyFont="1" applyBorder="1" applyAlignment="1">
      <alignment horizontal="center" vertical="center"/>
    </xf>
    <xf numFmtId="181" fontId="27" fillId="0" borderId="4" xfId="6" applyNumberFormat="1" applyFont="1" applyBorder="1" applyAlignment="1">
      <alignment horizontal="center" vertical="center"/>
    </xf>
    <xf numFmtId="0" fontId="27" fillId="0" borderId="9" xfId="6" applyFont="1" applyBorder="1" applyAlignment="1">
      <alignment horizontal="center" vertical="center"/>
    </xf>
    <xf numFmtId="14" fontId="27" fillId="0" borderId="1" xfId="6" applyNumberFormat="1" applyFont="1" applyBorder="1" applyAlignment="1">
      <alignment horizontal="center" vertical="center"/>
    </xf>
    <xf numFmtId="0" fontId="28" fillId="0" borderId="0" xfId="6" applyFont="1">
      <alignment vertical="center"/>
    </xf>
    <xf numFmtId="181" fontId="27" fillId="0" borderId="0" xfId="6" applyNumberFormat="1" applyFont="1" applyAlignment="1">
      <alignment horizontal="center" vertical="center"/>
    </xf>
    <xf numFmtId="0" fontId="27" fillId="0" borderId="4" xfId="6" applyFont="1" applyBorder="1" applyAlignment="1">
      <alignment horizontal="center" vertical="center" wrapText="1"/>
    </xf>
    <xf numFmtId="0" fontId="27" fillId="0" borderId="0" xfId="6" applyFont="1" applyAlignment="1">
      <alignment horizontal="center" vertical="center" wrapText="1"/>
    </xf>
    <xf numFmtId="181" fontId="25" fillId="0" borderId="1" xfId="6" applyNumberFormat="1" applyFont="1" applyBorder="1" applyAlignment="1">
      <alignment horizontal="center" vertical="center" wrapText="1"/>
    </xf>
    <xf numFmtId="181" fontId="27" fillId="0" borderId="4" xfId="6" applyNumberFormat="1" applyFont="1" applyBorder="1" applyAlignment="1">
      <alignment horizontal="center" vertical="center" wrapText="1"/>
    </xf>
    <xf numFmtId="181" fontId="27" fillId="0" borderId="0" xfId="6" applyNumberFormat="1" applyFont="1" applyAlignment="1">
      <alignment horizontal="center" vertical="center" wrapText="1"/>
    </xf>
    <xf numFmtId="0" fontId="30" fillId="0" borderId="1" xfId="6" applyFont="1" applyBorder="1" applyAlignment="1">
      <alignment horizontal="center" vertical="center"/>
    </xf>
    <xf numFmtId="10" fontId="27" fillId="0" borderId="0" xfId="7" applyNumberFormat="1" applyFont="1" applyAlignment="1">
      <alignment horizontal="center" vertical="center"/>
    </xf>
    <xf numFmtId="0" fontId="7" fillId="0" borderId="0" xfId="2" applyFont="1" applyAlignment="1">
      <alignment horizontal="center" vertical="center" wrapText="1"/>
    </xf>
    <xf numFmtId="0" fontId="31" fillId="0" borderId="0" xfId="0" applyFont="1"/>
    <xf numFmtId="182" fontId="4" fillId="0" borderId="0" xfId="1" applyNumberFormat="1">
      <alignment vertical="center"/>
    </xf>
    <xf numFmtId="183" fontId="4" fillId="0" borderId="0" xfId="1" applyNumberFormat="1">
      <alignment vertical="center"/>
    </xf>
    <xf numFmtId="10" fontId="7" fillId="0" borderId="1" xfId="2" applyNumberFormat="1" applyFont="1" applyBorder="1" applyAlignment="1">
      <alignment horizontal="center" vertical="center" wrapText="1"/>
    </xf>
    <xf numFmtId="0" fontId="6" fillId="0" borderId="0" xfId="2" applyFont="1" applyAlignment="1">
      <alignment horizontal="left"/>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8" xfId="1" applyFont="1" applyBorder="1" applyAlignment="1">
      <alignment horizontal="center" vertical="center"/>
    </xf>
    <xf numFmtId="0" fontId="5" fillId="0" borderId="7" xfId="1" applyFont="1" applyBorder="1" applyAlignment="1">
      <alignment horizontal="center" vertical="center"/>
    </xf>
    <xf numFmtId="177" fontId="6" fillId="0" borderId="1" xfId="2" applyNumberFormat="1" applyFont="1" applyBorder="1" applyAlignment="1">
      <alignment horizontal="center" vertical="center" wrapText="1"/>
    </xf>
    <xf numFmtId="0" fontId="6" fillId="0" borderId="1" xfId="2" applyFont="1" applyBorder="1" applyAlignment="1">
      <alignment vertical="center" wrapText="1"/>
    </xf>
    <xf numFmtId="0" fontId="6" fillId="0" borderId="1" xfId="2" applyFont="1" applyBorder="1" applyAlignment="1">
      <alignment horizontal="center" vertical="center" wrapText="1"/>
    </xf>
    <xf numFmtId="4" fontId="6" fillId="0" borderId="1" xfId="2" applyNumberFormat="1" applyFont="1" applyBorder="1" applyAlignment="1">
      <alignment horizontal="center" vertical="center" wrapText="1"/>
    </xf>
    <xf numFmtId="0" fontId="12" fillId="0" borderId="5" xfId="2" applyFont="1" applyBorder="1" applyAlignment="1">
      <alignment horizontal="center" vertical="center" wrapText="1"/>
    </xf>
    <xf numFmtId="0" fontId="6" fillId="0" borderId="9" xfId="2" applyFont="1" applyBorder="1" applyAlignment="1">
      <alignment horizontal="center" vertical="center" wrapText="1"/>
    </xf>
    <xf numFmtId="0" fontId="6" fillId="0" borderId="5" xfId="2" applyFont="1" applyBorder="1" applyAlignment="1">
      <alignment horizontal="center" vertical="center" wrapText="1"/>
    </xf>
    <xf numFmtId="177" fontId="6" fillId="0" borderId="5" xfId="2" applyNumberFormat="1" applyFont="1" applyBorder="1" applyAlignment="1">
      <alignment horizontal="center" vertical="center" wrapText="1"/>
    </xf>
    <xf numFmtId="177" fontId="6" fillId="0" borderId="9" xfId="2" applyNumberFormat="1" applyFont="1" applyBorder="1" applyAlignment="1">
      <alignment horizontal="center" vertical="center" wrapText="1"/>
    </xf>
    <xf numFmtId="0" fontId="7" fillId="0" borderId="5" xfId="2" applyFont="1" applyBorder="1" applyAlignment="1">
      <alignment horizontal="center" vertical="center" wrapText="1"/>
    </xf>
    <xf numFmtId="0" fontId="11" fillId="0" borderId="0" xfId="1" applyFont="1" applyAlignment="1">
      <alignment horizontal="center"/>
    </xf>
    <xf numFmtId="0" fontId="14" fillId="0" borderId="5" xfId="2" applyFont="1" applyBorder="1" applyAlignment="1">
      <alignment horizontal="center" vertical="center" wrapText="1"/>
    </xf>
    <xf numFmtId="177" fontId="12" fillId="0" borderId="5" xfId="2" applyNumberFormat="1" applyFont="1" applyBorder="1" applyAlignment="1">
      <alignment horizontal="center" vertical="center" wrapText="1"/>
    </xf>
    <xf numFmtId="4" fontId="33" fillId="0" borderId="5" xfId="2" applyNumberFormat="1" applyFont="1" applyBorder="1" applyAlignment="1">
      <alignment horizontal="center" vertical="center" wrapText="1"/>
    </xf>
    <xf numFmtId="0" fontId="8" fillId="0" borderId="9" xfId="2" applyFont="1" applyBorder="1" applyAlignment="1">
      <alignment horizontal="center" vertical="center" wrapText="1"/>
    </xf>
    <xf numFmtId="0" fontId="18" fillId="0" borderId="5" xfId="2" applyFont="1" applyBorder="1" applyAlignment="1">
      <alignment horizontal="center" vertical="center" wrapText="1"/>
    </xf>
    <xf numFmtId="0" fontId="12" fillId="0" borderId="1" xfId="2" applyFont="1" applyBorder="1" applyAlignment="1">
      <alignment horizontal="center" vertical="center" wrapText="1"/>
    </xf>
    <xf numFmtId="0" fontId="18" fillId="3" borderId="5" xfId="2" applyFont="1" applyFill="1" applyBorder="1" applyAlignment="1">
      <alignment horizontal="center" vertical="center" wrapText="1"/>
    </xf>
    <xf numFmtId="0" fontId="8" fillId="3" borderId="9" xfId="2" applyFont="1" applyFill="1" applyBorder="1" applyAlignment="1">
      <alignment horizontal="center" vertical="center" wrapText="1"/>
    </xf>
    <xf numFmtId="0" fontId="32" fillId="0" borderId="1" xfId="2" applyFont="1" applyBorder="1" applyAlignment="1">
      <alignment horizontal="center" vertical="center" wrapText="1"/>
    </xf>
    <xf numFmtId="0" fontId="8" fillId="0" borderId="1" xfId="2" applyFont="1" applyBorder="1" applyAlignment="1">
      <alignment horizontal="center" vertical="center" wrapText="1"/>
    </xf>
    <xf numFmtId="0" fontId="27" fillId="3" borderId="2" xfId="6" applyFont="1" applyFill="1" applyBorder="1" applyAlignment="1">
      <alignment horizontal="center" vertical="center"/>
    </xf>
    <xf numFmtId="0" fontId="27" fillId="3" borderId="4" xfId="6" applyFont="1" applyFill="1" applyBorder="1" applyAlignment="1">
      <alignment horizontal="center" vertical="center"/>
    </xf>
    <xf numFmtId="0" fontId="27" fillId="0" borderId="2" xfId="6" applyFont="1" applyBorder="1" applyAlignment="1">
      <alignment horizontal="left" vertical="center" wrapText="1"/>
    </xf>
    <xf numFmtId="0" fontId="27" fillId="0" borderId="4" xfId="6" applyFont="1" applyBorder="1" applyAlignment="1">
      <alignment horizontal="left" vertical="center" wrapText="1"/>
    </xf>
    <xf numFmtId="0" fontId="27" fillId="0" borderId="2" xfId="6" applyFont="1" applyBorder="1" applyAlignment="1">
      <alignment horizontal="center" vertical="center"/>
    </xf>
    <xf numFmtId="0" fontId="27" fillId="0" borderId="4" xfId="6" applyFont="1" applyBorder="1" applyAlignment="1">
      <alignment horizontal="center" vertical="center"/>
    </xf>
    <xf numFmtId="0" fontId="27" fillId="0" borderId="2" xfId="6" applyFont="1" applyBorder="1" applyAlignment="1" applyProtection="1">
      <alignment horizontal="center" vertical="center"/>
      <protection hidden="1"/>
    </xf>
    <xf numFmtId="0" fontId="27" fillId="0" borderId="4" xfId="6" applyFont="1" applyBorder="1" applyAlignment="1" applyProtection="1">
      <alignment horizontal="center" vertical="center"/>
      <protection hidden="1"/>
    </xf>
    <xf numFmtId="0" fontId="22" fillId="0" borderId="0" xfId="5"/>
    <xf numFmtId="10" fontId="6" fillId="0" borderId="1" xfId="2" applyNumberFormat="1" applyFont="1" applyBorder="1" applyAlignment="1">
      <alignment horizontal="center" vertical="center" wrapText="1"/>
    </xf>
    <xf numFmtId="0" fontId="4" fillId="0" borderId="1" xfId="1" applyBorder="1" applyAlignment="1">
      <alignment horizontal="center" vertical="center"/>
    </xf>
    <xf numFmtId="0" fontId="0" fillId="0" borderId="0" xfId="0" applyAlignment="1">
      <alignment horizontal="center" vertical="center"/>
    </xf>
    <xf numFmtId="179" fontId="0" fillId="0" borderId="0" xfId="0" applyNumberFormat="1" applyAlignment="1">
      <alignment horizontal="center" vertical="center"/>
    </xf>
    <xf numFmtId="2" fontId="0" fillId="0" borderId="0" xfId="0" applyNumberFormat="1" applyAlignment="1">
      <alignment horizontal="center" vertical="center"/>
    </xf>
    <xf numFmtId="9" fontId="7" fillId="0" borderId="1" xfId="7" applyFont="1" applyBorder="1" applyAlignment="1">
      <alignment horizontal="center" vertical="center" wrapText="1"/>
    </xf>
    <xf numFmtId="0" fontId="34" fillId="0" borderId="0" xfId="1" applyFont="1">
      <alignment vertical="center"/>
    </xf>
  </cellXfs>
  <cellStyles count="8">
    <cellStyle name="百分比" xfId="7" builtinId="5"/>
    <cellStyle name="常规" xfId="0" builtinId="0"/>
    <cellStyle name="常规 2" xfId="1" xr:uid="{00000000-0005-0000-0000-000002000000}"/>
    <cellStyle name="常规 3" xfId="2" xr:uid="{00000000-0005-0000-0000-000003000000}"/>
    <cellStyle name="常规 4" xfId="5" xr:uid="{43076F58-6D11-47F8-9169-F912D483D3A4}"/>
    <cellStyle name="常规 5" xfId="6" xr:uid="{5A773A94-26BF-4C60-9EFD-D61101FEEA7D}"/>
    <cellStyle name="常规 63" xfId="4" xr:uid="{00000000-0005-0000-0000-000004000000}"/>
    <cellStyle name="常规 9" xfId="3" xr:uid="{00000000-0005-0000-0000-000005000000}"/>
  </cellStyles>
  <dxfs count="12">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3"/>
  <sheetViews>
    <sheetView zoomScaleSheetLayoutView="100" workbookViewId="0">
      <selection activeCell="E15" sqref="E15"/>
    </sheetView>
  </sheetViews>
  <sheetFormatPr defaultColWidth="14.625" defaultRowHeight="14.25"/>
  <cols>
    <col min="1" max="1" width="24.375" style="1" customWidth="1"/>
    <col min="2" max="16384" width="14.625" style="1"/>
  </cols>
  <sheetData>
    <row r="1" spans="1:9" ht="16.5">
      <c r="A1" s="16" t="s">
        <v>47</v>
      </c>
      <c r="B1" s="17">
        <v>42194.79</v>
      </c>
      <c r="C1" s="18"/>
      <c r="D1" s="18"/>
      <c r="E1" s="18"/>
      <c r="F1" s="18"/>
      <c r="G1" s="19"/>
    </row>
    <row r="2" spans="1:9" ht="16.5">
      <c r="A2" s="16" t="s">
        <v>48</v>
      </c>
      <c r="B2" s="16">
        <f>SUM(C14:C23)</f>
        <v>0</v>
      </c>
      <c r="C2" s="18"/>
      <c r="D2" s="18"/>
      <c r="E2" s="18"/>
      <c r="F2" s="18"/>
      <c r="G2" s="19"/>
    </row>
    <row r="3" spans="1:9" ht="33">
      <c r="A3" s="16" t="s">
        <v>49</v>
      </c>
      <c r="B3" s="20" t="s">
        <v>75</v>
      </c>
      <c r="C3" s="18"/>
      <c r="D3" s="18"/>
      <c r="E3" s="18"/>
      <c r="F3" s="18"/>
      <c r="G3" s="19"/>
    </row>
    <row r="4" spans="1:9" ht="33">
      <c r="A4" s="16" t="s">
        <v>50</v>
      </c>
      <c r="B4" s="16" t="s">
        <v>51</v>
      </c>
      <c r="C4" s="16" t="s">
        <v>52</v>
      </c>
      <c r="D4" s="16" t="s">
        <v>53</v>
      </c>
      <c r="E4" s="18"/>
      <c r="F4" s="19"/>
      <c r="G4" s="19"/>
    </row>
    <row r="5" spans="1:9" ht="16.5">
      <c r="A5" s="16" t="s">
        <v>76</v>
      </c>
      <c r="B5" s="16">
        <f>SUM(D14:D23)</f>
        <v>233.63255222999999</v>
      </c>
      <c r="C5" s="16">
        <f>ROUND(B5*10000/$B$1,0)</f>
        <v>55</v>
      </c>
      <c r="D5" s="16" t="e">
        <f>ROUND(B5*10000/$B$2,0)</f>
        <v>#DIV/0!</v>
      </c>
      <c r="E5" s="18"/>
      <c r="F5" s="19"/>
      <c r="G5" s="19"/>
    </row>
    <row r="6" spans="1:9" ht="16.5">
      <c r="A6" s="16" t="s">
        <v>54</v>
      </c>
      <c r="B6" s="16">
        <f>SUM(D14:D23)</f>
        <v>233.63255222999999</v>
      </c>
      <c r="C6" s="16">
        <f>ROUND(B6*10000/$B$1,0)</f>
        <v>55</v>
      </c>
      <c r="D6" s="16" t="e">
        <f>#N/A</f>
        <v>#N/A</v>
      </c>
      <c r="E6" s="18"/>
      <c r="F6" s="19"/>
      <c r="G6" s="19"/>
    </row>
    <row r="7" spans="1:9" ht="16.5">
      <c r="A7" s="16" t="s">
        <v>55</v>
      </c>
      <c r="B7" s="16">
        <f>B5</f>
        <v>233.63255222999999</v>
      </c>
      <c r="C7" s="16" t="e">
        <f>#N/A</f>
        <v>#N/A</v>
      </c>
      <c r="D7" s="16" t="e">
        <f>#N/A</f>
        <v>#N/A</v>
      </c>
      <c r="E7" s="18"/>
      <c r="F7" s="19"/>
      <c r="G7" s="19"/>
    </row>
    <row r="8" spans="1:9" ht="16.5">
      <c r="A8" s="16" t="s">
        <v>56</v>
      </c>
      <c r="B8" s="16">
        <f>B5</f>
        <v>233.63255222999999</v>
      </c>
      <c r="C8" s="16" t="e">
        <f>#N/A</f>
        <v>#N/A</v>
      </c>
      <c r="D8" s="16" t="e">
        <f>#N/A</f>
        <v>#N/A</v>
      </c>
      <c r="E8" s="18"/>
      <c r="F8" s="19"/>
      <c r="G8" s="19"/>
    </row>
    <row r="9" spans="1:9" ht="16.5">
      <c r="A9" s="16" t="s">
        <v>57</v>
      </c>
      <c r="B9" s="21">
        <f>B5</f>
        <v>233.63255222999999</v>
      </c>
      <c r="C9" s="18"/>
      <c r="D9" s="18"/>
      <c r="E9" s="18"/>
      <c r="F9" s="19"/>
      <c r="G9" s="19"/>
    </row>
    <row r="10" spans="1:9" ht="16.5">
      <c r="A10" s="16" t="s">
        <v>58</v>
      </c>
      <c r="B10" s="21">
        <f>B5</f>
        <v>233.63255222999999</v>
      </c>
      <c r="C10" s="18"/>
      <c r="D10" s="18"/>
      <c r="E10" s="18"/>
      <c r="F10" s="19"/>
      <c r="G10" s="19"/>
    </row>
    <row r="11" spans="1:9" ht="16.5">
      <c r="A11" s="16" t="s">
        <v>59</v>
      </c>
      <c r="B11" s="21">
        <f>B5</f>
        <v>233.63255222999999</v>
      </c>
      <c r="C11" s="18"/>
      <c r="D11" s="18"/>
      <c r="E11" s="18"/>
      <c r="F11" s="19"/>
      <c r="G11" s="19"/>
    </row>
    <row r="12" spans="1:9" ht="16.5">
      <c r="A12" s="18"/>
      <c r="B12" s="18"/>
      <c r="C12" s="18"/>
      <c r="D12" s="18"/>
      <c r="E12" s="18"/>
      <c r="F12" s="19"/>
      <c r="G12" s="19"/>
    </row>
    <row r="13" spans="1:9" ht="33">
      <c r="A13" s="22" t="s">
        <v>60</v>
      </c>
      <c r="B13" s="23" t="s">
        <v>47</v>
      </c>
      <c r="C13" s="23" t="s">
        <v>48</v>
      </c>
      <c r="D13" s="23" t="s">
        <v>61</v>
      </c>
      <c r="E13" s="16" t="s">
        <v>52</v>
      </c>
      <c r="F13" s="16" t="s">
        <v>53</v>
      </c>
      <c r="G13" s="23" t="s">
        <v>62</v>
      </c>
      <c r="H13" s="23" t="s">
        <v>63</v>
      </c>
      <c r="I13" s="23" t="s">
        <v>64</v>
      </c>
    </row>
    <row r="14" spans="1:9" ht="16.5">
      <c r="A14" s="24" t="s">
        <v>65</v>
      </c>
      <c r="B14" s="23">
        <f>B1</f>
        <v>42194.79</v>
      </c>
      <c r="C14" s="23">
        <v>0</v>
      </c>
      <c r="D14" s="23">
        <f>B14*E14/10000</f>
        <v>233.63255222999999</v>
      </c>
      <c r="E14" s="23">
        <f>平均数!C39</f>
        <v>55.37</v>
      </c>
      <c r="F14" s="23" t="e">
        <f>ROUND(D14*10000/C14,0)</f>
        <v>#DIV/0!</v>
      </c>
      <c r="G14" s="23">
        <v>0</v>
      </c>
      <c r="H14" s="23">
        <v>0</v>
      </c>
      <c r="I14" s="23">
        <v>0</v>
      </c>
    </row>
    <row r="15" spans="1:9" ht="16.5">
      <c r="A15" s="25" t="s">
        <v>66</v>
      </c>
      <c r="B15" s="26"/>
      <c r="C15" s="26"/>
      <c r="D15" s="26"/>
      <c r="E15" s="23" t="e">
        <f t="shared" ref="E15:E23" si="0">ROUND(D15*10000/B15,0)</f>
        <v>#DIV/0!</v>
      </c>
      <c r="F15" s="23" t="e">
        <f t="shared" ref="F15:F23" si="1">ROUND(D15*10000/C15,0)</f>
        <v>#DIV/0!</v>
      </c>
      <c r="G15" s="27"/>
      <c r="H15" s="27"/>
      <c r="I15" s="26"/>
    </row>
    <row r="16" spans="1:9" ht="16.5">
      <c r="A16" s="25" t="s">
        <v>67</v>
      </c>
      <c r="B16" s="26"/>
      <c r="C16" s="26"/>
      <c r="D16" s="26"/>
      <c r="E16" s="23" t="e">
        <f t="shared" si="0"/>
        <v>#DIV/0!</v>
      </c>
      <c r="F16" s="23" t="e">
        <f t="shared" si="1"/>
        <v>#DIV/0!</v>
      </c>
      <c r="G16" s="27"/>
      <c r="H16" s="27"/>
      <c r="I16" s="26"/>
    </row>
    <row r="17" spans="1:9" ht="16.5">
      <c r="A17" s="25" t="s">
        <v>68</v>
      </c>
      <c r="B17" s="26"/>
      <c r="C17" s="26"/>
      <c r="D17" s="26"/>
      <c r="E17" s="23" t="e">
        <f t="shared" si="0"/>
        <v>#DIV/0!</v>
      </c>
      <c r="F17" s="23" t="e">
        <f t="shared" si="1"/>
        <v>#DIV/0!</v>
      </c>
      <c r="G17" s="27"/>
      <c r="H17" s="27"/>
      <c r="I17" s="26"/>
    </row>
    <row r="18" spans="1:9" ht="16.5">
      <c r="A18" s="25" t="s">
        <v>69</v>
      </c>
      <c r="B18" s="26"/>
      <c r="C18" s="26"/>
      <c r="D18" s="26"/>
      <c r="E18" s="23" t="e">
        <f t="shared" si="0"/>
        <v>#DIV/0!</v>
      </c>
      <c r="F18" s="23" t="e">
        <f t="shared" si="1"/>
        <v>#DIV/0!</v>
      </c>
      <c r="G18" s="26"/>
      <c r="H18" s="26"/>
      <c r="I18" s="26"/>
    </row>
    <row r="19" spans="1:9" ht="16.5">
      <c r="A19" s="25" t="s">
        <v>70</v>
      </c>
      <c r="B19" s="26"/>
      <c r="C19" s="26"/>
      <c r="D19" s="26"/>
      <c r="E19" s="23" t="e">
        <f t="shared" si="0"/>
        <v>#DIV/0!</v>
      </c>
      <c r="F19" s="23" t="e">
        <f t="shared" si="1"/>
        <v>#DIV/0!</v>
      </c>
      <c r="G19" s="26"/>
      <c r="H19" s="26"/>
      <c r="I19" s="26"/>
    </row>
    <row r="20" spans="1:9" ht="16.5">
      <c r="A20" s="25" t="s">
        <v>71</v>
      </c>
      <c r="B20" s="26"/>
      <c r="C20" s="26"/>
      <c r="D20" s="26"/>
      <c r="E20" s="23" t="e">
        <f t="shared" si="0"/>
        <v>#DIV/0!</v>
      </c>
      <c r="F20" s="23" t="e">
        <f t="shared" si="1"/>
        <v>#DIV/0!</v>
      </c>
      <c r="G20" s="26"/>
      <c r="H20" s="26"/>
      <c r="I20" s="26"/>
    </row>
    <row r="21" spans="1:9" ht="16.5">
      <c r="A21" s="25" t="s">
        <v>72</v>
      </c>
      <c r="B21" s="26"/>
      <c r="C21" s="26"/>
      <c r="D21" s="26"/>
      <c r="E21" s="23" t="e">
        <f t="shared" si="0"/>
        <v>#DIV/0!</v>
      </c>
      <c r="F21" s="23" t="e">
        <f t="shared" si="1"/>
        <v>#DIV/0!</v>
      </c>
      <c r="G21" s="26"/>
      <c r="H21" s="26"/>
      <c r="I21" s="26"/>
    </row>
    <row r="22" spans="1:9" ht="16.5">
      <c r="A22" s="25" t="s">
        <v>73</v>
      </c>
      <c r="B22" s="26"/>
      <c r="C22" s="26"/>
      <c r="D22" s="26"/>
      <c r="E22" s="23" t="e">
        <f t="shared" si="0"/>
        <v>#DIV/0!</v>
      </c>
      <c r="F22" s="23" t="e">
        <f t="shared" si="1"/>
        <v>#DIV/0!</v>
      </c>
      <c r="G22" s="26"/>
      <c r="H22" s="26"/>
      <c r="I22" s="26"/>
    </row>
    <row r="23" spans="1:9" ht="16.5">
      <c r="A23" s="25" t="s">
        <v>74</v>
      </c>
      <c r="B23" s="26"/>
      <c r="C23" s="26"/>
      <c r="D23" s="26"/>
      <c r="E23" s="16" t="e">
        <f t="shared" si="0"/>
        <v>#DIV/0!</v>
      </c>
      <c r="F23" s="16" t="e">
        <f t="shared" si="1"/>
        <v>#DIV/0!</v>
      </c>
      <c r="G23" s="26"/>
      <c r="H23" s="26"/>
      <c r="I23" s="26"/>
    </row>
  </sheetData>
  <phoneticPr fontId="2"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topLeftCell="A10"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8" t="s">
        <v>0</v>
      </c>
      <c r="B1" s="28" t="s">
        <v>81</v>
      </c>
      <c r="C1" s="28" t="s">
        <v>82</v>
      </c>
      <c r="D1" s="28" t="s">
        <v>83</v>
      </c>
    </row>
    <row r="2" spans="1:8" ht="62.25">
      <c r="A2" s="29">
        <v>1</v>
      </c>
      <c r="B2" s="28" t="s">
        <v>108</v>
      </c>
      <c r="C2" s="35" t="e">
        <f>F2</f>
        <v>#REF!</v>
      </c>
      <c r="D2" s="36" t="s">
        <v>145</v>
      </c>
      <c r="E2" s="43" t="e">
        <f>#REF!</f>
        <v>#REF!</v>
      </c>
      <c r="F2" s="15" t="e">
        <f>#REF!</f>
        <v>#REF!</v>
      </c>
    </row>
    <row r="3" spans="1:8">
      <c r="A3" s="29">
        <v>2</v>
      </c>
      <c r="B3" s="28" t="s">
        <v>109</v>
      </c>
      <c r="C3" s="29" t="e">
        <f>C4+C5+C6</f>
        <v>#REF!</v>
      </c>
      <c r="D3" s="37" t="s">
        <v>84</v>
      </c>
    </row>
    <row r="4" spans="1:8" ht="38.25">
      <c r="A4" s="29">
        <v>2.1</v>
      </c>
      <c r="B4" s="28" t="s">
        <v>110</v>
      </c>
      <c r="C4" s="35" t="e">
        <f>F4</f>
        <v>#REF!</v>
      </c>
      <c r="D4" s="37" t="s">
        <v>146</v>
      </c>
      <c r="E4" s="31" t="e">
        <f>#REF!</f>
        <v>#REF!</v>
      </c>
      <c r="F4" s="1" t="e">
        <f>ROUND(E4*1.5*12,2)</f>
        <v>#REF!</v>
      </c>
    </row>
    <row r="5" spans="1:8" ht="24.75">
      <c r="A5" s="29">
        <v>2.2000000000000002</v>
      </c>
      <c r="B5" s="28" t="s">
        <v>111</v>
      </c>
      <c r="C5" s="33" t="e">
        <f>ROUND(E5,2)</f>
        <v>#REF!</v>
      </c>
      <c r="D5" s="37" t="s">
        <v>147</v>
      </c>
      <c r="E5" s="32" t="e">
        <f>ROUND(4500*G5*0.1%*E4,2)</f>
        <v>#REF!</v>
      </c>
      <c r="F5" s="39">
        <v>1E-3</v>
      </c>
      <c r="G5" s="42" t="e">
        <f>#REF!</f>
        <v>#REF!</v>
      </c>
    </row>
    <row r="6" spans="1:8" ht="24.75">
      <c r="A6" s="29">
        <v>2.2999999999999998</v>
      </c>
      <c r="B6" s="28" t="s">
        <v>112</v>
      </c>
      <c r="C6" s="29" t="e">
        <f>#REF!</f>
        <v>#REF!</v>
      </c>
      <c r="D6" s="37" t="s">
        <v>148</v>
      </c>
      <c r="E6" s="1" t="s">
        <v>102</v>
      </c>
      <c r="H6" s="34"/>
    </row>
    <row r="7" spans="1:8">
      <c r="A7" s="29">
        <v>3</v>
      </c>
      <c r="B7" s="28" t="s">
        <v>113</v>
      </c>
      <c r="C7" s="29" t="e">
        <f>C8+C9+C10</f>
        <v>#REF!</v>
      </c>
      <c r="D7" s="37" t="s">
        <v>85</v>
      </c>
    </row>
    <row r="8" spans="1:8" ht="24.75">
      <c r="A8" s="29">
        <v>3.1</v>
      </c>
      <c r="B8" s="28" t="s">
        <v>114</v>
      </c>
      <c r="C8" s="29" t="e">
        <f>E8</f>
        <v>#REF!</v>
      </c>
      <c r="D8" s="36" t="s">
        <v>171</v>
      </c>
      <c r="E8" s="1" t="e">
        <f>ROUND(59.83*12*E4*2%,2)</f>
        <v>#REF!</v>
      </c>
    </row>
    <row r="9" spans="1:8" ht="38.25" customHeight="1">
      <c r="A9" s="29">
        <v>3.2</v>
      </c>
      <c r="B9" s="28" t="s">
        <v>115</v>
      </c>
      <c r="C9" s="29">
        <v>0</v>
      </c>
      <c r="D9" s="36" t="s">
        <v>107</v>
      </c>
      <c r="E9" s="1" t="e">
        <f>ROUND(E2*0.7*4.2%*0.9,2)</f>
        <v>#REF!</v>
      </c>
      <c r="F9" s="1">
        <f>4.2%*0.9</f>
        <v>3.78E-2</v>
      </c>
      <c r="G9" s="40" t="s">
        <v>104</v>
      </c>
    </row>
    <row r="10" spans="1:8" ht="57">
      <c r="A10" s="29">
        <v>3.3</v>
      </c>
      <c r="B10" s="28" t="s">
        <v>116</v>
      </c>
      <c r="C10" s="29" t="e">
        <f>ROUND((C2)*3%,2)</f>
        <v>#REF!</v>
      </c>
      <c r="D10" s="36" t="s">
        <v>151</v>
      </c>
      <c r="E10" s="40" t="s">
        <v>103</v>
      </c>
    </row>
    <row r="11" spans="1:8" ht="20.25" customHeight="1">
      <c r="A11" s="29">
        <v>4</v>
      </c>
      <c r="B11" s="28" t="s">
        <v>117</v>
      </c>
      <c r="C11" s="35" t="e">
        <f>C2+C3+C7</f>
        <v>#REF!</v>
      </c>
      <c r="D11" s="30" t="s">
        <v>86</v>
      </c>
    </row>
    <row r="12" spans="1:8" ht="25.5">
      <c r="A12" s="29">
        <v>5</v>
      </c>
      <c r="B12" s="28" t="s">
        <v>87</v>
      </c>
      <c r="C12" s="29" t="e">
        <f>ROUND(C11/E4/12,2)</f>
        <v>#REF!</v>
      </c>
      <c r="D12" s="30" t="s">
        <v>88</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topLeftCell="A7" workbookViewId="0">
      <selection activeCell="D9" sqref="D9"/>
    </sheetView>
  </sheetViews>
  <sheetFormatPr defaultColWidth="22.875" defaultRowHeight="14.25"/>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c r="A1" s="28" t="s">
        <v>0</v>
      </c>
      <c r="B1" s="28" t="s">
        <v>81</v>
      </c>
      <c r="C1" s="28" t="s">
        <v>82</v>
      </c>
      <c r="D1" s="28" t="s">
        <v>83</v>
      </c>
    </row>
    <row r="2" spans="1:8" ht="62.25">
      <c r="A2" s="29">
        <v>1</v>
      </c>
      <c r="B2" s="28" t="s">
        <v>108</v>
      </c>
      <c r="C2" s="35" t="e">
        <f>F2</f>
        <v>#REF!</v>
      </c>
      <c r="D2" s="36" t="s">
        <v>152</v>
      </c>
      <c r="E2" s="44" t="e">
        <f>#REF!</f>
        <v>#REF!</v>
      </c>
      <c r="F2" s="15" t="e">
        <f>#REF!</f>
        <v>#REF!</v>
      </c>
    </row>
    <row r="3" spans="1:8">
      <c r="A3" s="29">
        <v>2</v>
      </c>
      <c r="B3" s="28" t="s">
        <v>109</v>
      </c>
      <c r="C3" s="29" t="e">
        <f>C4+C5+C6</f>
        <v>#REF!</v>
      </c>
      <c r="D3" s="37" t="s">
        <v>84</v>
      </c>
    </row>
    <row r="4" spans="1:8" ht="38.25">
      <c r="A4" s="29">
        <v>2.1</v>
      </c>
      <c r="B4" s="28" t="s">
        <v>110</v>
      </c>
      <c r="C4" s="35" t="e">
        <f>F4</f>
        <v>#REF!</v>
      </c>
      <c r="D4" s="37" t="s">
        <v>153</v>
      </c>
      <c r="E4" s="31" t="e">
        <f>#REF!</f>
        <v>#REF!</v>
      </c>
      <c r="F4" s="1" t="e">
        <f>ROUND(E4*1.5*12,2)</f>
        <v>#REF!</v>
      </c>
    </row>
    <row r="5" spans="1:8" ht="24.75">
      <c r="A5" s="29">
        <v>2.2000000000000002</v>
      </c>
      <c r="B5" s="28" t="s">
        <v>111</v>
      </c>
      <c r="C5" s="33" t="e">
        <f>ROUND(E5,2)</f>
        <v>#REF!</v>
      </c>
      <c r="D5" s="37" t="s">
        <v>154</v>
      </c>
      <c r="E5" s="32" t="e">
        <f>ROUND(4500*G5*0.1%*E4,2)</f>
        <v>#REF!</v>
      </c>
      <c r="F5" s="39">
        <v>1E-3</v>
      </c>
      <c r="G5" s="42" t="e">
        <f>#REF!</f>
        <v>#REF!</v>
      </c>
    </row>
    <row r="6" spans="1:8" ht="24.75">
      <c r="A6" s="29">
        <v>2.2999999999999998</v>
      </c>
      <c r="B6" s="28" t="s">
        <v>112</v>
      </c>
      <c r="C6" s="29" t="e">
        <f>#REF!</f>
        <v>#REF!</v>
      </c>
      <c r="D6" s="37" t="s">
        <v>155</v>
      </c>
      <c r="E6" s="1" t="s">
        <v>102</v>
      </c>
      <c r="H6" s="34"/>
    </row>
    <row r="7" spans="1:8">
      <c r="A7" s="29">
        <v>3</v>
      </c>
      <c r="B7" s="28" t="s">
        <v>113</v>
      </c>
      <c r="C7" s="29" t="e">
        <f>C8+C9+C10</f>
        <v>#REF!</v>
      </c>
      <c r="D7" s="37" t="s">
        <v>85</v>
      </c>
    </row>
    <row r="8" spans="1:8" ht="24.75">
      <c r="A8" s="29">
        <v>3.1</v>
      </c>
      <c r="B8" s="28" t="s">
        <v>114</v>
      </c>
      <c r="C8" s="29" t="e">
        <f>E8</f>
        <v>#REF!</v>
      </c>
      <c r="D8" s="36" t="s">
        <v>172</v>
      </c>
      <c r="E8" s="1" t="e">
        <f>ROUND(62.69*12*E4*2%,2)</f>
        <v>#REF!</v>
      </c>
    </row>
    <row r="9" spans="1:8" ht="38.25" customHeight="1">
      <c r="A9" s="29">
        <v>3.2</v>
      </c>
      <c r="B9" s="28" t="s">
        <v>115</v>
      </c>
      <c r="C9" s="29">
        <v>0</v>
      </c>
      <c r="D9" s="36" t="s">
        <v>107</v>
      </c>
      <c r="E9" s="1" t="e">
        <f>ROUND(E2*0.7*4.2%*0.9,2)</f>
        <v>#REF!</v>
      </c>
      <c r="F9" s="1">
        <f>4.2%*0.9</f>
        <v>3.78E-2</v>
      </c>
      <c r="G9" s="40" t="s">
        <v>104</v>
      </c>
    </row>
    <row r="10" spans="1:8" ht="57">
      <c r="A10" s="29">
        <v>3.3</v>
      </c>
      <c r="B10" s="28" t="s">
        <v>116</v>
      </c>
      <c r="C10" s="29" t="e">
        <f>ROUND((C2)*3%,2)</f>
        <v>#REF!</v>
      </c>
      <c r="D10" s="36" t="s">
        <v>156</v>
      </c>
      <c r="E10" s="40" t="s">
        <v>103</v>
      </c>
    </row>
    <row r="11" spans="1:8" ht="20.25" customHeight="1">
      <c r="A11" s="29">
        <v>4</v>
      </c>
      <c r="B11" s="28" t="s">
        <v>117</v>
      </c>
      <c r="C11" s="35" t="e">
        <f>C2+C3+C7</f>
        <v>#REF!</v>
      </c>
      <c r="D11" s="30" t="s">
        <v>86</v>
      </c>
    </row>
    <row r="12" spans="1:8" ht="25.5">
      <c r="A12" s="29">
        <v>5</v>
      </c>
      <c r="B12" s="28" t="s">
        <v>87</v>
      </c>
      <c r="C12" s="29" t="e">
        <f>ROUND(C11/E4/12,2)</f>
        <v>#REF!</v>
      </c>
      <c r="D12" s="30" t="s">
        <v>88</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c r="A1" s="28" t="s">
        <v>0</v>
      </c>
      <c r="B1" s="28" t="s">
        <v>81</v>
      </c>
      <c r="C1" s="28" t="s">
        <v>82</v>
      </c>
      <c r="D1" s="28" t="s">
        <v>83</v>
      </c>
    </row>
    <row r="2" spans="1:8" ht="62.25">
      <c r="A2" s="29">
        <v>1</v>
      </c>
      <c r="B2" s="28" t="s">
        <v>108</v>
      </c>
      <c r="C2" s="35" t="e">
        <f>F2</f>
        <v>#REF!</v>
      </c>
      <c r="D2" s="36" t="s">
        <v>158</v>
      </c>
      <c r="E2" s="44" t="e">
        <f>#REF!</f>
        <v>#REF!</v>
      </c>
      <c r="F2" s="15" t="e">
        <f>#REF!</f>
        <v>#REF!</v>
      </c>
    </row>
    <row r="3" spans="1:8">
      <c r="A3" s="29">
        <v>2</v>
      </c>
      <c r="B3" s="28" t="s">
        <v>109</v>
      </c>
      <c r="C3" s="29" t="e">
        <f>C4+C5+C6</f>
        <v>#REF!</v>
      </c>
      <c r="D3" s="37" t="s">
        <v>84</v>
      </c>
    </row>
    <row r="4" spans="1:8" ht="38.25">
      <c r="A4" s="29">
        <v>2.1</v>
      </c>
      <c r="B4" s="28" t="s">
        <v>110</v>
      </c>
      <c r="C4" s="35" t="e">
        <f>F4</f>
        <v>#REF!</v>
      </c>
      <c r="D4" s="37" t="s">
        <v>159</v>
      </c>
      <c r="E4" s="31" t="e">
        <f>#REF!</f>
        <v>#REF!</v>
      </c>
      <c r="F4" s="1" t="e">
        <f>ROUND(E4*1.5*12,2)</f>
        <v>#REF!</v>
      </c>
    </row>
    <row r="5" spans="1:8" ht="36.75">
      <c r="A5" s="29">
        <v>2.2000000000000002</v>
      </c>
      <c r="B5" s="28" t="s">
        <v>111</v>
      </c>
      <c r="C5" s="33" t="e">
        <f>ROUND(E5,2)</f>
        <v>#REF!</v>
      </c>
      <c r="D5" s="37" t="s">
        <v>160</v>
      </c>
      <c r="E5" s="32" t="e">
        <f>ROUND(4000*G5*0.1%*E4,2)</f>
        <v>#REF!</v>
      </c>
      <c r="F5" s="39">
        <v>1E-3</v>
      </c>
      <c r="G5" s="42" t="e">
        <f>#REF!</f>
        <v>#REF!</v>
      </c>
    </row>
    <row r="6" spans="1:8" ht="24.75">
      <c r="A6" s="29">
        <v>2.2999999999999998</v>
      </c>
      <c r="B6" s="28" t="s">
        <v>112</v>
      </c>
      <c r="C6" s="29" t="e">
        <f>#REF!</f>
        <v>#REF!</v>
      </c>
      <c r="D6" s="37" t="s">
        <v>161</v>
      </c>
      <c r="E6" s="1" t="s">
        <v>102</v>
      </c>
      <c r="H6" s="34"/>
    </row>
    <row r="7" spans="1:8">
      <c r="A7" s="29">
        <v>3</v>
      </c>
      <c r="B7" s="28" t="s">
        <v>113</v>
      </c>
      <c r="C7" s="29" t="e">
        <f>C8+C9+C10</f>
        <v>#REF!</v>
      </c>
      <c r="D7" s="37" t="s">
        <v>85</v>
      </c>
    </row>
    <row r="8" spans="1:8" ht="24.75">
      <c r="A8" s="29">
        <v>3.1</v>
      </c>
      <c r="B8" s="28" t="s">
        <v>114</v>
      </c>
      <c r="C8" s="29" t="e">
        <f>E8</f>
        <v>#REF!</v>
      </c>
      <c r="D8" s="36" t="s">
        <v>173</v>
      </c>
      <c r="E8" s="1" t="e">
        <f>ROUND(54.76*12*E4*2%,2)</f>
        <v>#REF!</v>
      </c>
    </row>
    <row r="9" spans="1:8" ht="38.25" customHeight="1">
      <c r="A9" s="29">
        <v>3.2</v>
      </c>
      <c r="B9" s="28" t="s">
        <v>115</v>
      </c>
      <c r="C9" s="29">
        <v>0</v>
      </c>
      <c r="D9" s="36" t="s">
        <v>163</v>
      </c>
      <c r="E9" s="1" t="e">
        <f>ROUND(E2*0.7*4.2%*0.9,2)</f>
        <v>#REF!</v>
      </c>
      <c r="F9" s="1">
        <f>4.2%*0.9</f>
        <v>3.78E-2</v>
      </c>
      <c r="G9" s="40" t="s">
        <v>104</v>
      </c>
    </row>
    <row r="10" spans="1:8" ht="57">
      <c r="A10" s="29">
        <v>3.3</v>
      </c>
      <c r="B10" s="28" t="s">
        <v>116</v>
      </c>
      <c r="C10" s="29" t="e">
        <f>ROUND((C2)*3%,2)</f>
        <v>#REF!</v>
      </c>
      <c r="D10" s="36" t="s">
        <v>162</v>
      </c>
      <c r="E10" s="40" t="s">
        <v>103</v>
      </c>
    </row>
    <row r="11" spans="1:8" ht="20.25" customHeight="1">
      <c r="A11" s="29">
        <v>4</v>
      </c>
      <c r="B11" s="28" t="s">
        <v>117</v>
      </c>
      <c r="C11" s="35" t="e">
        <f>C2+C3+C7</f>
        <v>#REF!</v>
      </c>
      <c r="D11" s="30" t="s">
        <v>86</v>
      </c>
    </row>
    <row r="12" spans="1:8" ht="25.5">
      <c r="A12" s="29">
        <v>5</v>
      </c>
      <c r="B12" s="28" t="s">
        <v>87</v>
      </c>
      <c r="C12" s="29" t="e">
        <f>ROUND(C11/E4/12,2)</f>
        <v>#REF!</v>
      </c>
      <c r="D12" s="30" t="s">
        <v>88</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4E607-B8FD-49C7-9F53-93B0C4E99D94}">
  <sheetPr>
    <pageSetUpPr fitToPage="1"/>
  </sheetPr>
  <dimension ref="A1:IP18"/>
  <sheetViews>
    <sheetView zoomScaleNormal="100" workbookViewId="0">
      <pane xSplit="4" ySplit="1" topLeftCell="E2" activePane="bottomRight" state="frozen"/>
      <selection pane="topRight" activeCell="E1" sqref="E1"/>
      <selection pane="bottomLeft" activeCell="A2" sqref="A2"/>
      <selection pane="bottomRight" activeCell="L1" sqref="I1:L1048576"/>
    </sheetView>
  </sheetViews>
  <sheetFormatPr defaultColWidth="9" defaultRowHeight="30" customHeight="1"/>
  <cols>
    <col min="1" max="1" width="6" style="60" bestFit="1" customWidth="1"/>
    <col min="2" max="2" width="8.125" style="60" hidden="1" customWidth="1"/>
    <col min="3" max="3" width="12.25" style="60" bestFit="1" customWidth="1"/>
    <col min="4" max="4" width="22" style="74" customWidth="1"/>
    <col min="5" max="5" width="8.125" style="60" customWidth="1"/>
    <col min="6" max="6" width="12.25" style="60" customWidth="1"/>
    <col min="7" max="7" width="8.875" style="60" customWidth="1"/>
    <col min="8" max="8" width="9.125" style="60" customWidth="1"/>
    <col min="9" max="12" width="6.125" style="60" hidden="1" customWidth="1"/>
    <col min="13" max="13" width="7.75" style="60" customWidth="1"/>
    <col min="14" max="14" width="22.625" style="74" customWidth="1"/>
    <col min="15" max="15" width="12.125" style="77" hidden="1" customWidth="1"/>
    <col min="16" max="16" width="12.625" style="74" hidden="1" customWidth="1"/>
    <col min="17" max="17" width="8.375" style="60" hidden="1" customWidth="1"/>
    <col min="18" max="18" width="11.125" style="72" hidden="1" customWidth="1"/>
    <col min="19" max="19" width="6.625" style="60" hidden="1" customWidth="1"/>
    <col min="20" max="20" width="23.5" style="60" hidden="1" customWidth="1"/>
    <col min="21" max="250" width="9" style="60"/>
    <col min="251" max="16384" width="9" style="71"/>
  </cols>
  <sheetData>
    <row r="1" spans="1:250" s="55" customFormat="1" ht="30" customHeight="1">
      <c r="A1" s="52" t="s">
        <v>0</v>
      </c>
      <c r="B1" s="52" t="s">
        <v>920</v>
      </c>
      <c r="C1" s="52" t="s">
        <v>60</v>
      </c>
      <c r="D1" s="54" t="s">
        <v>921</v>
      </c>
      <c r="E1" s="52" t="s">
        <v>922</v>
      </c>
      <c r="F1" s="54" t="s">
        <v>927</v>
      </c>
      <c r="G1" s="52" t="s">
        <v>928</v>
      </c>
      <c r="H1" s="54" t="s">
        <v>929</v>
      </c>
      <c r="I1" s="54" t="s">
        <v>930</v>
      </c>
      <c r="J1" s="54" t="s">
        <v>931</v>
      </c>
      <c r="K1" s="54" t="s">
        <v>932</v>
      </c>
      <c r="L1" s="54" t="s">
        <v>933</v>
      </c>
      <c r="M1" s="54" t="s">
        <v>934</v>
      </c>
      <c r="N1" s="54" t="s">
        <v>935</v>
      </c>
      <c r="O1" s="75" t="s">
        <v>936</v>
      </c>
      <c r="P1" s="54" t="s">
        <v>923</v>
      </c>
      <c r="Q1" s="52" t="s">
        <v>924</v>
      </c>
      <c r="R1" s="53" t="s">
        <v>925</v>
      </c>
      <c r="S1" s="54" t="s">
        <v>926</v>
      </c>
      <c r="T1" s="52" t="s">
        <v>937</v>
      </c>
      <c r="U1" s="55" t="s">
        <v>999</v>
      </c>
      <c r="V1" s="55" t="s">
        <v>118</v>
      </c>
    </row>
    <row r="2" spans="1:250" s="60" customFormat="1" ht="30" customHeight="1">
      <c r="A2" s="56">
        <v>1</v>
      </c>
      <c r="B2" s="57" t="s">
        <v>938</v>
      </c>
      <c r="C2" s="56" t="s">
        <v>958</v>
      </c>
      <c r="D2" s="63" t="s">
        <v>959</v>
      </c>
      <c r="E2" s="56">
        <v>72.930000000000007</v>
      </c>
      <c r="F2" s="56" t="s">
        <v>943</v>
      </c>
      <c r="G2" s="56" t="s">
        <v>944</v>
      </c>
      <c r="H2" s="59" t="s">
        <v>1013</v>
      </c>
      <c r="I2" s="56">
        <v>2</v>
      </c>
      <c r="J2" s="56">
        <v>1</v>
      </c>
      <c r="K2" s="56">
        <v>1</v>
      </c>
      <c r="L2" s="56">
        <v>1</v>
      </c>
      <c r="M2" s="56" t="s">
        <v>961</v>
      </c>
      <c r="N2" s="57" t="s">
        <v>962</v>
      </c>
      <c r="O2" s="58">
        <v>44489</v>
      </c>
      <c r="P2" s="57" t="s">
        <v>948</v>
      </c>
      <c r="Q2" s="57" t="s">
        <v>960</v>
      </c>
      <c r="R2" s="58">
        <v>44498</v>
      </c>
      <c r="S2" s="56" t="s">
        <v>942</v>
      </c>
      <c r="T2" s="56"/>
      <c r="U2" s="60">
        <v>2013</v>
      </c>
      <c r="V2" s="79">
        <f>1-(2024-U2)/60</f>
        <v>0.81666666666666665</v>
      </c>
    </row>
    <row r="3" spans="1:250" s="60" customFormat="1" ht="30" customHeight="1">
      <c r="A3" s="56">
        <v>2</v>
      </c>
      <c r="B3" s="56" t="s">
        <v>938</v>
      </c>
      <c r="C3" s="56" t="s">
        <v>958</v>
      </c>
      <c r="D3" s="57" t="s">
        <v>980</v>
      </c>
      <c r="E3" s="56">
        <v>61.09</v>
      </c>
      <c r="F3" s="56" t="s">
        <v>971</v>
      </c>
      <c r="G3" s="56" t="s">
        <v>944</v>
      </c>
      <c r="H3" s="56" t="s">
        <v>1016</v>
      </c>
      <c r="I3" s="78">
        <v>1</v>
      </c>
      <c r="J3" s="56">
        <v>1</v>
      </c>
      <c r="K3" s="56">
        <v>1</v>
      </c>
      <c r="L3" s="56">
        <v>1</v>
      </c>
      <c r="M3" s="56" t="s">
        <v>961</v>
      </c>
      <c r="N3" s="57" t="s">
        <v>981</v>
      </c>
      <c r="O3" s="58">
        <v>43986</v>
      </c>
      <c r="P3" s="57" t="s">
        <v>948</v>
      </c>
      <c r="Q3" s="57" t="s">
        <v>960</v>
      </c>
      <c r="R3" s="64">
        <v>44042</v>
      </c>
      <c r="S3" s="56" t="s">
        <v>942</v>
      </c>
      <c r="T3" s="56"/>
      <c r="U3" s="60">
        <v>2013</v>
      </c>
      <c r="V3" s="79">
        <f t="shared" ref="V3:V18" si="0">1-(2024-U3)/60</f>
        <v>0.81666666666666665</v>
      </c>
    </row>
    <row r="4" spans="1:250" ht="30" customHeight="1">
      <c r="A4" s="56">
        <v>3</v>
      </c>
      <c r="B4" s="67" t="s">
        <v>938</v>
      </c>
      <c r="C4" s="67" t="s">
        <v>958</v>
      </c>
      <c r="D4" s="73" t="s">
        <v>986</v>
      </c>
      <c r="E4" s="67">
        <v>66.489999999999995</v>
      </c>
      <c r="F4" s="67" t="s">
        <v>943</v>
      </c>
      <c r="G4" s="67" t="s">
        <v>944</v>
      </c>
      <c r="H4" s="56" t="s">
        <v>1013</v>
      </c>
      <c r="I4" s="67">
        <v>2</v>
      </c>
      <c r="J4" s="67">
        <v>1</v>
      </c>
      <c r="K4" s="67">
        <v>1</v>
      </c>
      <c r="L4" s="67">
        <v>1</v>
      </c>
      <c r="M4" s="67" t="s">
        <v>987</v>
      </c>
      <c r="N4" s="73" t="s">
        <v>988</v>
      </c>
      <c r="O4" s="76">
        <v>44679</v>
      </c>
      <c r="P4" s="73" t="s">
        <v>948</v>
      </c>
      <c r="Q4" s="57" t="s">
        <v>960</v>
      </c>
      <c r="R4" s="68">
        <v>44727</v>
      </c>
      <c r="S4" s="67" t="s">
        <v>942</v>
      </c>
      <c r="T4" s="56"/>
      <c r="U4" s="60">
        <v>2013</v>
      </c>
      <c r="V4" s="79">
        <f t="shared" si="0"/>
        <v>0.81666666666666665</v>
      </c>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c r="CA4" s="71"/>
      <c r="CB4" s="71"/>
      <c r="CC4" s="71"/>
      <c r="CD4" s="71"/>
      <c r="CE4" s="71"/>
      <c r="CF4" s="71"/>
      <c r="CG4" s="71"/>
      <c r="CH4" s="71"/>
      <c r="CI4" s="71"/>
      <c r="CJ4" s="71"/>
      <c r="CK4" s="71"/>
      <c r="CL4" s="71"/>
      <c r="CM4" s="71"/>
      <c r="CN4" s="71"/>
      <c r="CO4" s="71"/>
      <c r="CP4" s="71"/>
      <c r="CQ4" s="71"/>
      <c r="CR4" s="71"/>
      <c r="CS4" s="71"/>
      <c r="CT4" s="71"/>
      <c r="CU4" s="71"/>
      <c r="CV4" s="71"/>
      <c r="CW4" s="71"/>
      <c r="CX4" s="71"/>
      <c r="CY4" s="71"/>
      <c r="CZ4" s="71"/>
      <c r="DA4" s="71"/>
      <c r="DB4" s="71"/>
      <c r="DC4" s="71"/>
      <c r="DD4" s="71"/>
      <c r="DE4" s="71"/>
      <c r="DF4" s="71"/>
      <c r="DG4" s="71"/>
      <c r="DH4" s="71"/>
      <c r="DI4" s="71"/>
      <c r="DJ4" s="71"/>
      <c r="DK4" s="71"/>
      <c r="DL4" s="71"/>
      <c r="DM4" s="71"/>
      <c r="DN4" s="71"/>
      <c r="DO4" s="71"/>
      <c r="DP4" s="71"/>
      <c r="DQ4" s="71"/>
      <c r="DR4" s="71"/>
      <c r="DS4" s="71"/>
      <c r="DT4" s="71"/>
      <c r="DU4" s="71"/>
      <c r="DV4" s="71"/>
      <c r="DW4" s="71"/>
      <c r="DX4" s="71"/>
      <c r="DY4" s="71"/>
      <c r="DZ4" s="71"/>
      <c r="EA4" s="71"/>
      <c r="EB4" s="71"/>
      <c r="EC4" s="71"/>
      <c r="ED4" s="71"/>
      <c r="EE4" s="71"/>
      <c r="EF4" s="71"/>
      <c r="EG4" s="71"/>
      <c r="EH4" s="71"/>
      <c r="EI4" s="71"/>
      <c r="EJ4" s="71"/>
      <c r="EK4" s="71"/>
      <c r="EL4" s="71"/>
      <c r="EM4" s="71"/>
      <c r="EN4" s="71"/>
      <c r="EO4" s="71"/>
      <c r="EP4" s="71"/>
      <c r="EQ4" s="71"/>
      <c r="ER4" s="71"/>
      <c r="ES4" s="71"/>
      <c r="ET4" s="71"/>
      <c r="EU4" s="71"/>
      <c r="EV4" s="71"/>
      <c r="EW4" s="71"/>
      <c r="EX4" s="71"/>
      <c r="EY4" s="71"/>
      <c r="EZ4" s="71"/>
      <c r="FA4" s="71"/>
      <c r="FB4" s="71"/>
      <c r="FC4" s="71"/>
      <c r="FD4" s="71"/>
      <c r="FE4" s="71"/>
      <c r="FF4" s="71"/>
      <c r="FG4" s="71"/>
      <c r="FH4" s="71"/>
      <c r="FI4" s="71"/>
      <c r="FJ4" s="71"/>
      <c r="FK4" s="71"/>
      <c r="FL4" s="71"/>
      <c r="FM4" s="71"/>
      <c r="FN4" s="71"/>
      <c r="FO4" s="71"/>
      <c r="FP4" s="71"/>
      <c r="FQ4" s="71"/>
      <c r="FR4" s="71"/>
      <c r="FS4" s="71"/>
      <c r="FT4" s="71"/>
      <c r="FU4" s="71"/>
      <c r="FV4" s="71"/>
      <c r="FW4" s="71"/>
      <c r="FX4" s="71"/>
      <c r="FY4" s="71"/>
      <c r="FZ4" s="71"/>
      <c r="GA4" s="71"/>
      <c r="GB4" s="71"/>
      <c r="GC4" s="71"/>
      <c r="GD4" s="71"/>
      <c r="GE4" s="71"/>
      <c r="GF4" s="71"/>
      <c r="GG4" s="71"/>
      <c r="GH4" s="71"/>
      <c r="GI4" s="71"/>
      <c r="GJ4" s="71"/>
      <c r="GK4" s="71"/>
      <c r="GL4" s="71"/>
      <c r="GM4" s="71"/>
      <c r="GN4" s="71"/>
      <c r="GO4" s="71"/>
      <c r="GP4" s="71"/>
      <c r="GQ4" s="71"/>
      <c r="GR4" s="71"/>
      <c r="GS4" s="71"/>
      <c r="GT4" s="71"/>
      <c r="GU4" s="71"/>
      <c r="GV4" s="71"/>
      <c r="GW4" s="71"/>
      <c r="GX4" s="71"/>
      <c r="GY4" s="71"/>
      <c r="GZ4" s="71"/>
      <c r="HA4" s="71"/>
      <c r="HB4" s="71"/>
      <c r="HC4" s="71"/>
      <c r="HD4" s="71"/>
      <c r="HE4" s="71"/>
      <c r="HF4" s="71"/>
      <c r="HG4" s="71"/>
      <c r="HH4" s="71"/>
      <c r="HI4" s="71"/>
      <c r="HJ4" s="71"/>
      <c r="HK4" s="71"/>
      <c r="HL4" s="71"/>
      <c r="HM4" s="71"/>
      <c r="HN4" s="71"/>
      <c r="HO4" s="71"/>
      <c r="HP4" s="71"/>
      <c r="HQ4" s="71"/>
      <c r="HR4" s="71"/>
      <c r="HS4" s="71"/>
      <c r="HT4" s="71"/>
      <c r="HU4" s="71"/>
      <c r="HV4" s="71"/>
      <c r="HW4" s="71"/>
      <c r="HX4" s="71"/>
      <c r="HY4" s="71"/>
      <c r="HZ4" s="71"/>
      <c r="IA4" s="71"/>
      <c r="IB4" s="71"/>
      <c r="IC4" s="71"/>
      <c r="ID4" s="71"/>
      <c r="IE4" s="71"/>
      <c r="IF4" s="71"/>
      <c r="IG4" s="71"/>
      <c r="IH4" s="71"/>
      <c r="II4" s="71"/>
      <c r="IJ4" s="71"/>
      <c r="IK4" s="71"/>
      <c r="IL4" s="71"/>
      <c r="IM4" s="71"/>
      <c r="IN4" s="71"/>
      <c r="IO4" s="71"/>
      <c r="IP4" s="71"/>
    </row>
    <row r="5" spans="1:250" s="60" customFormat="1" ht="30" customHeight="1">
      <c r="A5" s="56">
        <v>4</v>
      </c>
      <c r="B5" s="56" t="s">
        <v>938</v>
      </c>
      <c r="C5" s="56" t="s">
        <v>973</v>
      </c>
      <c r="D5" s="57" t="s">
        <v>974</v>
      </c>
      <c r="E5" s="66">
        <v>75.75</v>
      </c>
      <c r="F5" s="56" t="s">
        <v>971</v>
      </c>
      <c r="G5" s="56" t="s">
        <v>944</v>
      </c>
      <c r="H5" s="56" t="s">
        <v>1013</v>
      </c>
      <c r="I5" s="56">
        <v>2</v>
      </c>
      <c r="J5" s="56">
        <v>1</v>
      </c>
      <c r="K5" s="56">
        <v>1</v>
      </c>
      <c r="L5" s="56">
        <v>1</v>
      </c>
      <c r="M5" s="56" t="s">
        <v>975</v>
      </c>
      <c r="N5" s="57" t="s">
        <v>976</v>
      </c>
      <c r="O5" s="58">
        <v>44119</v>
      </c>
      <c r="P5" s="57" t="s">
        <v>948</v>
      </c>
      <c r="Q5" s="56" t="s">
        <v>960</v>
      </c>
      <c r="R5" s="64">
        <v>44131</v>
      </c>
      <c r="S5" s="56" t="s">
        <v>942</v>
      </c>
      <c r="T5" s="56"/>
      <c r="U5" s="60">
        <v>2015</v>
      </c>
      <c r="V5" s="79">
        <f t="shared" si="0"/>
        <v>0.85</v>
      </c>
    </row>
    <row r="6" spans="1:250" ht="30" customHeight="1">
      <c r="A6" s="56">
        <v>5</v>
      </c>
      <c r="B6" s="56" t="s">
        <v>938</v>
      </c>
      <c r="C6" s="56" t="s">
        <v>973</v>
      </c>
      <c r="D6" s="57" t="s">
        <v>989</v>
      </c>
      <c r="E6" s="56">
        <v>60.45</v>
      </c>
      <c r="F6" s="56" t="s">
        <v>943</v>
      </c>
      <c r="G6" s="69" t="s">
        <v>944</v>
      </c>
      <c r="H6" s="56" t="s">
        <v>1016</v>
      </c>
      <c r="I6" s="78">
        <v>1</v>
      </c>
      <c r="J6" s="56">
        <v>1</v>
      </c>
      <c r="K6" s="56">
        <v>1</v>
      </c>
      <c r="L6" s="56">
        <v>1</v>
      </c>
      <c r="M6" s="56" t="s">
        <v>975</v>
      </c>
      <c r="N6" s="57" t="s">
        <v>990</v>
      </c>
      <c r="O6" s="58">
        <v>45037</v>
      </c>
      <c r="P6" s="57" t="s">
        <v>948</v>
      </c>
      <c r="Q6" s="56" t="s">
        <v>960</v>
      </c>
      <c r="R6" s="70">
        <v>45044</v>
      </c>
      <c r="S6" s="56" t="s">
        <v>942</v>
      </c>
      <c r="T6" s="56"/>
      <c r="U6" s="60">
        <v>2015</v>
      </c>
      <c r="V6" s="79">
        <f t="shared" si="0"/>
        <v>0.85</v>
      </c>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c r="ED6" s="71"/>
      <c r="EE6" s="71"/>
      <c r="EF6" s="71"/>
      <c r="EG6" s="71"/>
      <c r="EH6" s="71"/>
      <c r="EI6" s="71"/>
      <c r="EJ6" s="71"/>
      <c r="EK6" s="71"/>
      <c r="EL6" s="71"/>
      <c r="EM6" s="71"/>
      <c r="EN6" s="71"/>
      <c r="EO6" s="71"/>
      <c r="EP6" s="71"/>
      <c r="EQ6" s="71"/>
      <c r="ER6" s="71"/>
      <c r="ES6" s="71"/>
      <c r="ET6" s="71"/>
      <c r="EU6" s="71"/>
      <c r="EV6" s="71"/>
      <c r="EW6" s="71"/>
      <c r="EX6" s="71"/>
      <c r="EY6" s="71"/>
      <c r="EZ6" s="71"/>
      <c r="FA6" s="71"/>
      <c r="FB6" s="71"/>
      <c r="FC6" s="71"/>
      <c r="FD6" s="71"/>
      <c r="FE6" s="71"/>
      <c r="FF6" s="71"/>
      <c r="FG6" s="71"/>
      <c r="FH6" s="71"/>
      <c r="FI6" s="71"/>
      <c r="FJ6" s="71"/>
      <c r="FK6" s="71"/>
      <c r="FL6" s="71"/>
      <c r="FM6" s="71"/>
      <c r="FN6" s="71"/>
      <c r="FO6" s="71"/>
      <c r="FP6" s="71"/>
      <c r="FQ6" s="71"/>
      <c r="FR6" s="71"/>
      <c r="FS6" s="71"/>
      <c r="FT6" s="71"/>
      <c r="FU6" s="71"/>
      <c r="FV6" s="71"/>
      <c r="FW6" s="71"/>
      <c r="FX6" s="71"/>
      <c r="FY6" s="71"/>
      <c r="FZ6" s="71"/>
      <c r="GA6" s="71"/>
      <c r="GB6" s="71"/>
      <c r="GC6" s="71"/>
      <c r="GD6" s="71"/>
      <c r="GE6" s="71"/>
      <c r="GF6" s="71"/>
      <c r="GG6" s="71"/>
      <c r="GH6" s="71"/>
      <c r="GI6" s="71"/>
      <c r="GJ6" s="71"/>
      <c r="GK6" s="71"/>
      <c r="GL6" s="71"/>
      <c r="GM6" s="71"/>
      <c r="GN6" s="71"/>
      <c r="GO6" s="71"/>
      <c r="GP6" s="71"/>
      <c r="GQ6" s="71"/>
      <c r="GR6" s="71"/>
      <c r="GS6" s="71"/>
      <c r="GT6" s="71"/>
      <c r="GU6" s="71"/>
      <c r="GV6" s="71"/>
      <c r="GW6" s="71"/>
      <c r="GX6" s="71"/>
      <c r="GY6" s="71"/>
      <c r="GZ6" s="71"/>
      <c r="HA6" s="71"/>
      <c r="HB6" s="71"/>
      <c r="HC6" s="71"/>
      <c r="HD6" s="71"/>
      <c r="HE6" s="71"/>
      <c r="HF6" s="71"/>
      <c r="HG6" s="71"/>
      <c r="HH6" s="71"/>
      <c r="HI6" s="71"/>
      <c r="HJ6" s="71"/>
      <c r="HK6" s="71"/>
      <c r="HL6" s="71"/>
      <c r="HM6" s="71"/>
      <c r="HN6" s="71"/>
      <c r="HO6" s="71"/>
      <c r="HP6" s="71"/>
      <c r="HQ6" s="71"/>
      <c r="HR6" s="71"/>
      <c r="HS6" s="71"/>
      <c r="HT6" s="71"/>
      <c r="HU6" s="71"/>
      <c r="HV6" s="71"/>
      <c r="HW6" s="71"/>
      <c r="HX6" s="71"/>
      <c r="HY6" s="71"/>
      <c r="HZ6" s="71"/>
      <c r="IA6" s="71"/>
      <c r="IB6" s="71"/>
      <c r="IC6" s="71"/>
      <c r="ID6" s="71"/>
      <c r="IE6" s="71"/>
      <c r="IF6" s="71"/>
      <c r="IG6" s="71"/>
      <c r="IH6" s="71"/>
      <c r="II6" s="71"/>
      <c r="IJ6" s="71"/>
      <c r="IK6" s="71"/>
      <c r="IL6" s="71"/>
      <c r="IM6" s="71"/>
      <c r="IN6" s="71"/>
      <c r="IO6" s="71"/>
      <c r="IP6" s="71"/>
    </row>
    <row r="7" spans="1:250" s="60" customFormat="1" ht="30" customHeight="1">
      <c r="A7" s="56">
        <v>6</v>
      </c>
      <c r="B7" s="56" t="s">
        <v>938</v>
      </c>
      <c r="C7" s="56" t="s">
        <v>982</v>
      </c>
      <c r="D7" s="57" t="s">
        <v>983</v>
      </c>
      <c r="E7" s="66">
        <v>73.64</v>
      </c>
      <c r="F7" s="56" t="s">
        <v>971</v>
      </c>
      <c r="G7" s="56" t="s">
        <v>944</v>
      </c>
      <c r="H7" s="56" t="s">
        <v>1013</v>
      </c>
      <c r="I7" s="56">
        <v>2</v>
      </c>
      <c r="J7" s="56">
        <v>1</v>
      </c>
      <c r="K7" s="56">
        <v>1</v>
      </c>
      <c r="L7" s="56">
        <v>1</v>
      </c>
      <c r="M7" s="78" t="s">
        <v>3</v>
      </c>
      <c r="N7" s="57" t="s">
        <v>985</v>
      </c>
      <c r="O7" s="58">
        <v>43986</v>
      </c>
      <c r="P7" s="57" t="s">
        <v>984</v>
      </c>
      <c r="Q7" s="56" t="s">
        <v>941</v>
      </c>
      <c r="R7" s="64">
        <v>44022</v>
      </c>
      <c r="S7" s="56" t="s">
        <v>942</v>
      </c>
      <c r="T7" s="56"/>
      <c r="U7" s="60">
        <v>2006</v>
      </c>
      <c r="V7" s="79">
        <f t="shared" si="0"/>
        <v>0.7</v>
      </c>
    </row>
    <row r="8" spans="1:250" s="60" customFormat="1" ht="30" customHeight="1">
      <c r="A8" s="56">
        <v>7</v>
      </c>
      <c r="B8" s="57" t="s">
        <v>938</v>
      </c>
      <c r="C8" s="57" t="s">
        <v>312</v>
      </c>
      <c r="D8" s="57" t="s">
        <v>939</v>
      </c>
      <c r="E8" s="57">
        <v>133.41</v>
      </c>
      <c r="F8" s="56" t="s">
        <v>943</v>
      </c>
      <c r="G8" s="56" t="s">
        <v>944</v>
      </c>
      <c r="H8" s="59" t="s">
        <v>1014</v>
      </c>
      <c r="I8" s="56">
        <v>3</v>
      </c>
      <c r="J8" s="56">
        <v>1</v>
      </c>
      <c r="K8" s="56">
        <v>1</v>
      </c>
      <c r="L8" s="56">
        <v>1</v>
      </c>
      <c r="M8" s="56" t="s">
        <v>903</v>
      </c>
      <c r="N8" s="57" t="s">
        <v>945</v>
      </c>
      <c r="O8" s="58">
        <v>43104</v>
      </c>
      <c r="P8" s="57" t="s">
        <v>940</v>
      </c>
      <c r="Q8" s="57" t="s">
        <v>941</v>
      </c>
      <c r="R8" s="58">
        <v>43349</v>
      </c>
      <c r="S8" s="56" t="s">
        <v>942</v>
      </c>
      <c r="T8" s="56"/>
      <c r="U8" s="60">
        <v>2004</v>
      </c>
      <c r="V8" s="79">
        <f t="shared" si="0"/>
        <v>0.66666666666666674</v>
      </c>
    </row>
    <row r="9" spans="1:250" s="60" customFormat="1" ht="30" customHeight="1">
      <c r="A9" s="56">
        <v>8</v>
      </c>
      <c r="B9" s="56" t="s">
        <v>938</v>
      </c>
      <c r="C9" s="56" t="s">
        <v>969</v>
      </c>
      <c r="D9" s="57" t="s">
        <v>970</v>
      </c>
      <c r="E9" s="66">
        <v>87.35</v>
      </c>
      <c r="F9" s="56" t="s">
        <v>971</v>
      </c>
      <c r="G9" s="56" t="s">
        <v>944</v>
      </c>
      <c r="H9" s="56" t="s">
        <v>1013</v>
      </c>
      <c r="I9" s="56">
        <v>2</v>
      </c>
      <c r="J9" s="78">
        <v>2</v>
      </c>
      <c r="K9" s="56">
        <v>1</v>
      </c>
      <c r="L9" s="56">
        <v>1</v>
      </c>
      <c r="M9" s="56" t="s">
        <v>961</v>
      </c>
      <c r="N9" s="57" t="s">
        <v>972</v>
      </c>
      <c r="O9" s="58">
        <v>43406</v>
      </c>
      <c r="P9" s="57" t="s">
        <v>948</v>
      </c>
      <c r="Q9" s="56" t="s">
        <v>941</v>
      </c>
      <c r="R9" s="64">
        <v>43593</v>
      </c>
      <c r="S9" s="56" t="s">
        <v>942</v>
      </c>
      <c r="T9" s="56"/>
      <c r="U9" s="60">
        <v>2010</v>
      </c>
      <c r="V9" s="79">
        <f t="shared" si="0"/>
        <v>0.76666666666666661</v>
      </c>
    </row>
    <row r="10" spans="1:250" s="60" customFormat="1" ht="30" customHeight="1">
      <c r="A10" s="56">
        <v>9</v>
      </c>
      <c r="B10" s="56" t="s">
        <v>938</v>
      </c>
      <c r="C10" s="56" t="s">
        <v>977</v>
      </c>
      <c r="D10" s="57" t="s">
        <v>978</v>
      </c>
      <c r="E10" s="66">
        <v>79.75</v>
      </c>
      <c r="F10" s="56" t="s">
        <v>971</v>
      </c>
      <c r="G10" s="56" t="s">
        <v>944</v>
      </c>
      <c r="H10" s="56" t="s">
        <v>1013</v>
      </c>
      <c r="I10" s="56">
        <v>2</v>
      </c>
      <c r="J10" s="56">
        <v>1</v>
      </c>
      <c r="K10" s="56">
        <v>1</v>
      </c>
      <c r="L10" s="56">
        <v>1</v>
      </c>
      <c r="M10" s="56" t="s">
        <v>903</v>
      </c>
      <c r="N10" s="57" t="s">
        <v>979</v>
      </c>
      <c r="O10" s="58">
        <v>43650</v>
      </c>
      <c r="P10" s="57" t="s">
        <v>948</v>
      </c>
      <c r="Q10" s="56" t="s">
        <v>941</v>
      </c>
      <c r="R10" s="64">
        <v>43698</v>
      </c>
      <c r="S10" s="56" t="s">
        <v>942</v>
      </c>
      <c r="T10" s="56"/>
      <c r="U10" s="60">
        <v>2012</v>
      </c>
      <c r="V10" s="79">
        <f t="shared" si="0"/>
        <v>0.8</v>
      </c>
    </row>
    <row r="11" spans="1:250" s="60" customFormat="1" ht="30" customHeight="1">
      <c r="A11" s="56">
        <v>10</v>
      </c>
      <c r="B11" s="56" t="s">
        <v>938</v>
      </c>
      <c r="C11" s="56" t="s">
        <v>977</v>
      </c>
      <c r="D11" s="57" t="s">
        <v>994</v>
      </c>
      <c r="E11" s="56">
        <v>89.54</v>
      </c>
      <c r="F11" s="56" t="s">
        <v>943</v>
      </c>
      <c r="G11" s="69" t="s">
        <v>995</v>
      </c>
      <c r="H11" s="59" t="s">
        <v>1014</v>
      </c>
      <c r="I11" s="56">
        <v>3</v>
      </c>
      <c r="J11" s="56">
        <v>1</v>
      </c>
      <c r="K11" s="56">
        <v>1</v>
      </c>
      <c r="L11" s="56">
        <v>1</v>
      </c>
      <c r="M11" s="56" t="s">
        <v>1001</v>
      </c>
      <c r="N11" s="57" t="s">
        <v>996</v>
      </c>
      <c r="O11" s="58">
        <v>45287</v>
      </c>
      <c r="P11" s="57" t="s">
        <v>948</v>
      </c>
      <c r="Q11" s="56" t="s">
        <v>941</v>
      </c>
      <c r="R11" s="70">
        <v>45296</v>
      </c>
      <c r="S11" s="56" t="s">
        <v>942</v>
      </c>
      <c r="T11" s="56"/>
      <c r="U11" s="60">
        <v>2012</v>
      </c>
      <c r="V11" s="79">
        <f t="shared" si="0"/>
        <v>0.8</v>
      </c>
    </row>
    <row r="12" spans="1:250" s="60" customFormat="1" ht="30" customHeight="1">
      <c r="A12" s="56">
        <v>11</v>
      </c>
      <c r="B12" s="57" t="s">
        <v>938</v>
      </c>
      <c r="C12" s="57" t="s">
        <v>946</v>
      </c>
      <c r="D12" s="61" t="s">
        <v>947</v>
      </c>
      <c r="E12" s="57">
        <v>85.17</v>
      </c>
      <c r="F12" s="56" t="s">
        <v>943</v>
      </c>
      <c r="G12" s="56" t="s">
        <v>944</v>
      </c>
      <c r="H12" s="56" t="s">
        <v>1013</v>
      </c>
      <c r="I12" s="56">
        <v>2</v>
      </c>
      <c r="J12" s="56">
        <v>1</v>
      </c>
      <c r="K12" s="56">
        <v>1</v>
      </c>
      <c r="L12" s="56">
        <v>1</v>
      </c>
      <c r="M12" s="56" t="s">
        <v>903</v>
      </c>
      <c r="N12" s="61" t="s">
        <v>949</v>
      </c>
      <c r="O12" s="62">
        <v>43753</v>
      </c>
      <c r="P12" s="57" t="s">
        <v>948</v>
      </c>
      <c r="Q12" s="57" t="s">
        <v>941</v>
      </c>
      <c r="R12" s="58">
        <v>43761</v>
      </c>
      <c r="S12" s="56" t="s">
        <v>942</v>
      </c>
      <c r="T12" s="56"/>
      <c r="U12" s="60">
        <v>2010</v>
      </c>
      <c r="V12" s="79">
        <f t="shared" si="0"/>
        <v>0.76666666666666661</v>
      </c>
    </row>
    <row r="13" spans="1:250" s="60" customFormat="1" ht="33" customHeight="1">
      <c r="A13" s="112">
        <v>12</v>
      </c>
      <c r="B13" s="57" t="s">
        <v>938</v>
      </c>
      <c r="C13" s="57" t="s">
        <v>950</v>
      </c>
      <c r="D13" s="63" t="s">
        <v>951</v>
      </c>
      <c r="E13" s="57">
        <v>76.239999999999995</v>
      </c>
      <c r="F13" s="56" t="s">
        <v>953</v>
      </c>
      <c r="G13" s="56" t="s">
        <v>954</v>
      </c>
      <c r="H13" s="118" t="s">
        <v>1017</v>
      </c>
      <c r="I13" s="116">
        <v>5</v>
      </c>
      <c r="J13" s="116">
        <v>2</v>
      </c>
      <c r="K13" s="116">
        <v>1</v>
      </c>
      <c r="L13" s="116">
        <v>2</v>
      </c>
      <c r="M13" s="56" t="s">
        <v>903</v>
      </c>
      <c r="N13" s="57" t="s">
        <v>955</v>
      </c>
      <c r="O13" s="58"/>
      <c r="P13" s="57" t="s">
        <v>948</v>
      </c>
      <c r="Q13" s="57" t="s">
        <v>941</v>
      </c>
      <c r="R13" s="64">
        <v>44348</v>
      </c>
      <c r="S13" s="56" t="s">
        <v>952</v>
      </c>
      <c r="T13" s="114" t="s">
        <v>956</v>
      </c>
      <c r="U13" s="60">
        <v>2015</v>
      </c>
      <c r="V13" s="79">
        <f t="shared" si="0"/>
        <v>0.85</v>
      </c>
    </row>
    <row r="14" spans="1:250" s="60" customFormat="1" ht="30" customHeight="1">
      <c r="A14" s="113"/>
      <c r="B14" s="57" t="s">
        <v>938</v>
      </c>
      <c r="C14" s="57" t="s">
        <v>950</v>
      </c>
      <c r="D14" s="63" t="s">
        <v>957</v>
      </c>
      <c r="E14" s="57">
        <v>77.260000000000005</v>
      </c>
      <c r="F14" s="56" t="s">
        <v>953</v>
      </c>
      <c r="G14" s="56" t="s">
        <v>954</v>
      </c>
      <c r="H14" s="119"/>
      <c r="I14" s="117"/>
      <c r="J14" s="117"/>
      <c r="K14" s="117"/>
      <c r="L14" s="117"/>
      <c r="M14" s="56" t="s">
        <v>903</v>
      </c>
      <c r="N14" s="57" t="s">
        <v>955</v>
      </c>
      <c r="O14" s="58"/>
      <c r="P14" s="57" t="s">
        <v>948</v>
      </c>
      <c r="Q14" s="57" t="s">
        <v>941</v>
      </c>
      <c r="R14" s="64">
        <v>44348</v>
      </c>
      <c r="S14" s="56" t="s">
        <v>952</v>
      </c>
      <c r="T14" s="115"/>
      <c r="U14" s="60">
        <v>2015</v>
      </c>
      <c r="V14" s="79">
        <f t="shared" si="0"/>
        <v>0.85</v>
      </c>
    </row>
    <row r="15" spans="1:250" ht="30" customHeight="1">
      <c r="A15" s="56">
        <v>13</v>
      </c>
      <c r="B15" s="56" t="s">
        <v>938</v>
      </c>
      <c r="C15" s="56" t="s">
        <v>950</v>
      </c>
      <c r="D15" s="57" t="s">
        <v>991</v>
      </c>
      <c r="E15" s="56">
        <v>118.1</v>
      </c>
      <c r="F15" s="56" t="s">
        <v>943</v>
      </c>
      <c r="G15" s="69" t="s">
        <v>944</v>
      </c>
      <c r="H15" s="56" t="s">
        <v>1014</v>
      </c>
      <c r="I15" s="56">
        <v>3</v>
      </c>
      <c r="J15" s="78">
        <v>2</v>
      </c>
      <c r="K15" s="56">
        <v>1</v>
      </c>
      <c r="L15" s="56">
        <v>1</v>
      </c>
      <c r="M15" s="56" t="s">
        <v>917</v>
      </c>
      <c r="N15" s="57" t="s">
        <v>993</v>
      </c>
      <c r="O15" s="58">
        <v>45078</v>
      </c>
      <c r="P15" s="57" t="s">
        <v>992</v>
      </c>
      <c r="Q15" s="56" t="s">
        <v>941</v>
      </c>
      <c r="R15" s="70">
        <v>45092</v>
      </c>
      <c r="S15" s="56" t="s">
        <v>942</v>
      </c>
      <c r="T15" s="56"/>
      <c r="U15" s="60">
        <v>2015</v>
      </c>
      <c r="V15" s="79">
        <f t="shared" si="0"/>
        <v>0.85</v>
      </c>
    </row>
    <row r="16" spans="1:250" s="60" customFormat="1" ht="30" customHeight="1">
      <c r="A16" s="56">
        <v>14</v>
      </c>
      <c r="B16" s="56" t="s">
        <v>938</v>
      </c>
      <c r="C16" s="56" t="s">
        <v>705</v>
      </c>
      <c r="D16" s="57" t="s">
        <v>997</v>
      </c>
      <c r="E16" s="56">
        <v>88.35</v>
      </c>
      <c r="F16" s="56" t="s">
        <v>943</v>
      </c>
      <c r="G16" s="69" t="s">
        <v>995</v>
      </c>
      <c r="H16" s="56" t="s">
        <v>1013</v>
      </c>
      <c r="I16" s="56">
        <v>2</v>
      </c>
      <c r="J16" s="78">
        <v>2</v>
      </c>
      <c r="K16" s="56">
        <v>1</v>
      </c>
      <c r="L16" s="56">
        <v>1</v>
      </c>
      <c r="M16" s="56" t="s">
        <v>961</v>
      </c>
      <c r="N16" s="57" t="s">
        <v>998</v>
      </c>
      <c r="O16" s="58">
        <v>45321</v>
      </c>
      <c r="P16" s="57" t="s">
        <v>948</v>
      </c>
      <c r="Q16" s="56" t="s">
        <v>941</v>
      </c>
      <c r="R16" s="70">
        <v>45325</v>
      </c>
      <c r="S16" s="56" t="s">
        <v>942</v>
      </c>
      <c r="T16" s="56"/>
      <c r="U16" s="60">
        <v>2015</v>
      </c>
      <c r="V16" s="79">
        <f t="shared" si="0"/>
        <v>0.85</v>
      </c>
    </row>
    <row r="17" spans="1:22" s="60" customFormat="1" ht="30" customHeight="1">
      <c r="A17" s="65">
        <v>15</v>
      </c>
      <c r="B17" s="56" t="s">
        <v>938</v>
      </c>
      <c r="C17" s="56" t="s">
        <v>963</v>
      </c>
      <c r="D17" s="63" t="s">
        <v>964</v>
      </c>
      <c r="E17" s="56">
        <v>90.03</v>
      </c>
      <c r="F17" s="56" t="s">
        <v>967</v>
      </c>
      <c r="G17" s="56" t="s">
        <v>954</v>
      </c>
      <c r="H17" s="59" t="s">
        <v>1013</v>
      </c>
      <c r="I17" s="56">
        <v>2</v>
      </c>
      <c r="J17" s="78">
        <v>2</v>
      </c>
      <c r="K17" s="56">
        <v>1</v>
      </c>
      <c r="L17" s="56">
        <v>1</v>
      </c>
      <c r="M17" s="56" t="s">
        <v>903</v>
      </c>
      <c r="N17" s="57" t="s">
        <v>968</v>
      </c>
      <c r="O17" s="58"/>
      <c r="P17" s="57" t="s">
        <v>965</v>
      </c>
      <c r="Q17" s="56" t="s">
        <v>941</v>
      </c>
      <c r="R17" s="64">
        <v>43525</v>
      </c>
      <c r="S17" s="56" t="s">
        <v>966</v>
      </c>
      <c r="T17" s="56"/>
      <c r="U17" s="60">
        <v>2012</v>
      </c>
      <c r="V17" s="79">
        <f t="shared" si="0"/>
        <v>0.8</v>
      </c>
    </row>
    <row r="18" spans="1:22" ht="30" customHeight="1">
      <c r="U18" s="60">
        <v>6</v>
      </c>
      <c r="V18" s="60">
        <f t="shared" si="0"/>
        <v>-32.633333333333333</v>
      </c>
    </row>
  </sheetData>
  <mergeCells count="7">
    <mergeCell ref="A13:A14"/>
    <mergeCell ref="T13:T14"/>
    <mergeCell ref="K13:K14"/>
    <mergeCell ref="I13:I14"/>
    <mergeCell ref="J13:J14"/>
    <mergeCell ref="L13:L14"/>
    <mergeCell ref="H13:H14"/>
  </mergeCells>
  <phoneticPr fontId="2" type="noConversion"/>
  <conditionalFormatting sqref="D1:D65536">
    <cfRule type="duplicateValues" dxfId="11" priority="1"/>
  </conditionalFormatting>
  <conditionalFormatting sqref="D8">
    <cfRule type="duplicateValues" dxfId="10" priority="9"/>
    <cfRule type="duplicateValues" dxfId="9" priority="10"/>
    <cfRule type="duplicateValues" dxfId="8" priority="11"/>
    <cfRule type="duplicateValues" dxfId="7" priority="12"/>
  </conditionalFormatting>
  <conditionalFormatting sqref="D13:D14">
    <cfRule type="duplicateValues" dxfId="6" priority="2"/>
    <cfRule type="duplicateValues" dxfId="5" priority="3"/>
    <cfRule type="duplicateValues" dxfId="4" priority="4"/>
    <cfRule type="duplicateValues" dxfId="3" priority="5"/>
  </conditionalFormatting>
  <conditionalFormatting sqref="N8">
    <cfRule type="duplicateValues" dxfId="2" priority="6"/>
    <cfRule type="duplicateValues" dxfId="1" priority="7"/>
    <cfRule type="duplicateValues" dxfId="0" priority="8"/>
  </conditionalFormatting>
  <printOptions horizontalCentered="1" verticalCentered="1"/>
  <pageMargins left="0.35433070866141736" right="0.35433070866141736" top="0.39370078740157483" bottom="0.39370078740157483" header="0.11811023622047245" footer="0.31496062992125984"/>
  <pageSetup paperSize="9" orientation="landscape" r:id="rId1"/>
  <headerFooter scaleWithDoc="0" alignWithMargins="0">
    <oddFooter>&amp;C第 &amp;P 页</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D2" sqref="D2"/>
    </sheetView>
  </sheetViews>
  <sheetFormatPr defaultColWidth="22.875" defaultRowHeight="14.25"/>
  <cols>
    <col min="1" max="1" width="8" style="1" customWidth="1"/>
    <col min="2" max="2" width="18.5" style="1" customWidth="1"/>
    <col min="3" max="3" width="15.5" style="1" customWidth="1"/>
    <col min="4" max="4" width="55" style="1" customWidth="1"/>
    <col min="5" max="6" width="10.25" style="1" customWidth="1"/>
    <col min="7" max="8" width="11" style="1" customWidth="1"/>
    <col min="9" max="16384" width="22.875" style="1"/>
  </cols>
  <sheetData>
    <row r="1" spans="1:8">
      <c r="A1" s="28" t="s">
        <v>0</v>
      </c>
      <c r="B1" s="28" t="s">
        <v>81</v>
      </c>
      <c r="C1" s="28" t="s">
        <v>82</v>
      </c>
      <c r="D1" s="28" t="s">
        <v>83</v>
      </c>
    </row>
    <row r="2" spans="1:8" ht="135">
      <c r="A2" s="29">
        <v>1</v>
      </c>
      <c r="B2" s="28" t="s">
        <v>89</v>
      </c>
      <c r="C2" s="35" t="e">
        <f>F2</f>
        <v>#REF!</v>
      </c>
      <c r="D2" s="36" t="s">
        <v>122</v>
      </c>
      <c r="E2" s="1" t="e">
        <f>#REF!</f>
        <v>#REF!</v>
      </c>
      <c r="F2" s="15" t="e">
        <f>#REF!</f>
        <v>#REF!</v>
      </c>
    </row>
    <row r="3" spans="1:8">
      <c r="A3" s="29">
        <v>2</v>
      </c>
      <c r="B3" s="28" t="s">
        <v>90</v>
      </c>
      <c r="C3" s="29" t="e">
        <f>C4+C5+C6</f>
        <v>#REF!</v>
      </c>
      <c r="D3" s="37" t="s">
        <v>84</v>
      </c>
    </row>
    <row r="4" spans="1:8" ht="38.25">
      <c r="A4" s="29">
        <v>2.1</v>
      </c>
      <c r="B4" s="28" t="s">
        <v>91</v>
      </c>
      <c r="C4" s="35">
        <f>F4</f>
        <v>75.95</v>
      </c>
      <c r="D4" s="37" t="s">
        <v>100</v>
      </c>
      <c r="E4" s="31">
        <v>42194.79</v>
      </c>
      <c r="F4" s="1">
        <f>ROUND(E4*1.5*12/10000,2)</f>
        <v>75.95</v>
      </c>
    </row>
    <row r="5" spans="1:8" ht="135.75">
      <c r="A5" s="29">
        <v>2.2000000000000002</v>
      </c>
      <c r="B5" s="28" t="s">
        <v>92</v>
      </c>
      <c r="C5" s="33">
        <f>ROUND(E5,2)</f>
        <v>2.4</v>
      </c>
      <c r="D5" s="38" t="s">
        <v>106</v>
      </c>
      <c r="E5" s="32">
        <f>ROUND(24013.73*0.01%,2)</f>
        <v>2.4</v>
      </c>
      <c r="F5" s="39">
        <v>1E-3</v>
      </c>
    </row>
    <row r="6" spans="1:8" ht="24">
      <c r="A6" s="29">
        <v>2.2999999999999998</v>
      </c>
      <c r="B6" s="28" t="s">
        <v>93</v>
      </c>
      <c r="C6" s="29" t="e">
        <f>#REF!</f>
        <v>#REF!</v>
      </c>
      <c r="D6" s="36" t="s">
        <v>99</v>
      </c>
      <c r="E6" s="1" t="s">
        <v>102</v>
      </c>
      <c r="H6" s="34"/>
    </row>
    <row r="7" spans="1:8">
      <c r="A7" s="29">
        <v>3</v>
      </c>
      <c r="B7" s="28" t="s">
        <v>94</v>
      </c>
      <c r="C7" s="29" t="e">
        <f>C8+C9+C10</f>
        <v>#REF!</v>
      </c>
      <c r="D7" s="37" t="s">
        <v>85</v>
      </c>
    </row>
    <row r="8" spans="1:8" ht="24.75">
      <c r="A8" s="29">
        <v>3.1</v>
      </c>
      <c r="B8" s="28" t="s">
        <v>95</v>
      </c>
      <c r="C8" s="29">
        <f>E8</f>
        <v>58.09</v>
      </c>
      <c r="D8" s="36" t="s">
        <v>101</v>
      </c>
      <c r="E8" s="1">
        <f>ROUND(57.36*12*E4*2%/10000,2)</f>
        <v>58.09</v>
      </c>
    </row>
    <row r="9" spans="1:8" ht="57">
      <c r="A9" s="29">
        <v>3.2</v>
      </c>
      <c r="B9" s="28" t="s">
        <v>96</v>
      </c>
      <c r="C9" s="29">
        <v>0</v>
      </c>
      <c r="D9" s="36" t="s">
        <v>107</v>
      </c>
      <c r="E9" s="1" t="e">
        <f>ROUND(E2*0.7*4.2%*0.9,2)</f>
        <v>#REF!</v>
      </c>
      <c r="F9" s="1">
        <f>4.2%*0.9</f>
        <v>3.78E-2</v>
      </c>
      <c r="G9" s="40" t="s">
        <v>104</v>
      </c>
    </row>
    <row r="10" spans="1:8" ht="57">
      <c r="A10" s="29">
        <v>3.3</v>
      </c>
      <c r="B10" s="28" t="s">
        <v>97</v>
      </c>
      <c r="C10" s="29" t="e">
        <f>ROUND((C2)*3%,2)</f>
        <v>#REF!</v>
      </c>
      <c r="D10" s="36" t="s">
        <v>105</v>
      </c>
      <c r="E10" s="40" t="s">
        <v>103</v>
      </c>
    </row>
    <row r="11" spans="1:8" ht="20.25" customHeight="1">
      <c r="A11" s="29">
        <v>4</v>
      </c>
      <c r="B11" s="28" t="s">
        <v>98</v>
      </c>
      <c r="C11" s="35" t="e">
        <f>C2+C3+C7</f>
        <v>#REF!</v>
      </c>
      <c r="D11" s="30" t="s">
        <v>86</v>
      </c>
    </row>
    <row r="12" spans="1:8" ht="25.5">
      <c r="A12" s="29">
        <v>5</v>
      </c>
      <c r="B12" s="28" t="s">
        <v>87</v>
      </c>
      <c r="C12" s="29" t="e">
        <f>ROUND(C11*10000/E4/12,2)</f>
        <v>#REF!</v>
      </c>
      <c r="D12" s="30" t="s">
        <v>88</v>
      </c>
    </row>
  </sheetData>
  <phoneticPr fontId="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AC8FB-EDF9-4FBF-B2C8-7F90B13C0193}">
  <dimension ref="A1:O59"/>
  <sheetViews>
    <sheetView workbookViewId="0">
      <selection activeCell="K13" sqref="K13"/>
    </sheetView>
  </sheetViews>
  <sheetFormatPr defaultRowHeight="15.75"/>
  <cols>
    <col min="1" max="7" width="9" style="46"/>
    <col min="8" max="8" width="16.125" style="46" customWidth="1"/>
    <col min="9" max="16384" width="9" style="46"/>
  </cols>
  <sheetData>
    <row r="1" spans="1:15">
      <c r="A1" s="46" t="s">
        <v>892</v>
      </c>
      <c r="C1" s="46">
        <v>133.04</v>
      </c>
      <c r="D1" s="46">
        <v>6200</v>
      </c>
      <c r="E1" s="46">
        <f>D1/C1</f>
        <v>46.602525556223696</v>
      </c>
    </row>
    <row r="2" spans="1:15">
      <c r="C2" s="46">
        <v>133</v>
      </c>
      <c r="D2" s="46">
        <v>6800</v>
      </c>
      <c r="E2" s="46">
        <f t="shared" ref="E2:E59" si="0">D2/C2</f>
        <v>51.127819548872182</v>
      </c>
      <c r="H2" s="46" t="s">
        <v>902</v>
      </c>
      <c r="I2" s="46">
        <v>108.5</v>
      </c>
      <c r="J2" s="46">
        <v>5200</v>
      </c>
      <c r="K2" s="46">
        <f>ROUND(J2/I2,2)</f>
        <v>47.93</v>
      </c>
      <c r="L2" s="46" t="s">
        <v>1</v>
      </c>
      <c r="M2" s="46" t="s">
        <v>912</v>
      </c>
      <c r="N2" s="46" t="s">
        <v>904</v>
      </c>
    </row>
    <row r="3" spans="1:15">
      <c r="C3" s="46">
        <v>109.75</v>
      </c>
      <c r="D3" s="46">
        <v>6490</v>
      </c>
      <c r="E3" s="46">
        <f t="shared" si="0"/>
        <v>59.134396355353076</v>
      </c>
      <c r="I3" s="46">
        <v>89</v>
      </c>
      <c r="J3" s="46">
        <v>3800</v>
      </c>
      <c r="K3" s="46">
        <f t="shared" ref="K3:K22" si="1">ROUND(J3/I3,2)</f>
        <v>42.7</v>
      </c>
      <c r="L3" s="46" t="s">
        <v>1</v>
      </c>
      <c r="M3" s="46" t="s">
        <v>905</v>
      </c>
      <c r="N3" s="46" t="s">
        <v>906</v>
      </c>
    </row>
    <row r="4" spans="1:15">
      <c r="C4" s="46">
        <v>109</v>
      </c>
      <c r="D4" s="46">
        <v>6300</v>
      </c>
      <c r="E4" s="46">
        <f t="shared" si="0"/>
        <v>57.798165137614681</v>
      </c>
      <c r="I4" s="46">
        <v>88.96</v>
      </c>
      <c r="J4" s="46">
        <v>3700</v>
      </c>
      <c r="K4" s="46">
        <f t="shared" si="1"/>
        <v>41.59</v>
      </c>
      <c r="L4" s="46" t="s">
        <v>1</v>
      </c>
      <c r="M4" s="46" t="s">
        <v>905</v>
      </c>
      <c r="N4" s="46" t="s">
        <v>906</v>
      </c>
    </row>
    <row r="5" spans="1:15">
      <c r="C5" s="46">
        <v>94</v>
      </c>
      <c r="D5" s="46">
        <v>5760</v>
      </c>
      <c r="E5" s="46">
        <f t="shared" si="0"/>
        <v>61.276595744680854</v>
      </c>
      <c r="I5" s="48">
        <v>88</v>
      </c>
      <c r="J5" s="48">
        <v>4275</v>
      </c>
      <c r="K5" s="48">
        <f t="shared" si="1"/>
        <v>48.58</v>
      </c>
      <c r="L5" s="48" t="s">
        <v>1</v>
      </c>
      <c r="M5" s="50" t="s">
        <v>905</v>
      </c>
      <c r="N5" s="50" t="s">
        <v>906</v>
      </c>
      <c r="O5" s="46" t="s">
        <v>1013</v>
      </c>
    </row>
    <row r="6" spans="1:15">
      <c r="C6" s="46">
        <v>73.42</v>
      </c>
      <c r="D6" s="46">
        <v>4000</v>
      </c>
      <c r="E6" s="46">
        <f t="shared" si="0"/>
        <v>54.481067828929447</v>
      </c>
      <c r="I6" s="46">
        <v>86</v>
      </c>
      <c r="J6" s="46">
        <v>3900</v>
      </c>
      <c r="K6" s="46">
        <f t="shared" si="1"/>
        <v>45.35</v>
      </c>
      <c r="L6" s="46" t="s">
        <v>1</v>
      </c>
      <c r="M6" s="46" t="s">
        <v>907</v>
      </c>
      <c r="N6" s="46" t="s">
        <v>906</v>
      </c>
    </row>
    <row r="7" spans="1:15">
      <c r="C7" s="46">
        <v>72.16</v>
      </c>
      <c r="D7" s="46">
        <v>4350</v>
      </c>
      <c r="E7" s="46">
        <f t="shared" si="0"/>
        <v>60.282705099778276</v>
      </c>
      <c r="H7" s="46" t="s">
        <v>908</v>
      </c>
      <c r="I7" s="46">
        <v>87</v>
      </c>
      <c r="J7" s="46">
        <v>4900</v>
      </c>
      <c r="K7" s="46">
        <f t="shared" si="1"/>
        <v>56.32</v>
      </c>
      <c r="L7" s="46" t="s">
        <v>1</v>
      </c>
      <c r="M7" s="46" t="s">
        <v>907</v>
      </c>
      <c r="N7" s="46" t="s">
        <v>904</v>
      </c>
    </row>
    <row r="8" spans="1:15">
      <c r="A8" s="46" t="s">
        <v>893</v>
      </c>
      <c r="C8" s="46">
        <v>109.2</v>
      </c>
      <c r="D8" s="46">
        <v>5100</v>
      </c>
      <c r="E8" s="46">
        <f t="shared" si="0"/>
        <v>46.703296703296701</v>
      </c>
      <c r="I8" s="48">
        <v>84.35</v>
      </c>
      <c r="J8" s="48">
        <v>4600</v>
      </c>
      <c r="K8" s="48">
        <f t="shared" si="1"/>
        <v>54.53</v>
      </c>
      <c r="L8" s="48" t="s">
        <v>2</v>
      </c>
      <c r="M8" s="50" t="s">
        <v>907</v>
      </c>
      <c r="N8" s="50" t="s">
        <v>906</v>
      </c>
      <c r="O8" s="46" t="s">
        <v>1014</v>
      </c>
    </row>
    <row r="9" spans="1:15">
      <c r="C9" s="46">
        <v>48.71</v>
      </c>
      <c r="D9" s="46">
        <v>3400</v>
      </c>
      <c r="E9" s="46">
        <f t="shared" si="0"/>
        <v>69.800862245945396</v>
      </c>
      <c r="I9" s="46">
        <v>78</v>
      </c>
      <c r="J9" s="46">
        <v>4300</v>
      </c>
      <c r="K9" s="46">
        <f t="shared" si="1"/>
        <v>55.13</v>
      </c>
      <c r="L9" s="46" t="s">
        <v>1</v>
      </c>
      <c r="M9" s="46" t="s">
        <v>905</v>
      </c>
      <c r="N9" s="46" t="s">
        <v>906</v>
      </c>
    </row>
    <row r="10" spans="1:15">
      <c r="C10" s="46">
        <v>91.19</v>
      </c>
      <c r="D10" s="46">
        <v>5100</v>
      </c>
      <c r="E10" s="46">
        <f t="shared" si="0"/>
        <v>55.927184998355081</v>
      </c>
      <c r="H10" s="46" t="s">
        <v>909</v>
      </c>
      <c r="I10" s="46">
        <v>90.9</v>
      </c>
      <c r="J10" s="46">
        <v>4600</v>
      </c>
      <c r="K10" s="46">
        <f t="shared" si="1"/>
        <v>50.61</v>
      </c>
      <c r="L10" s="46" t="s">
        <v>1</v>
      </c>
      <c r="M10" s="46" t="s">
        <v>911</v>
      </c>
      <c r="N10" s="46" t="s">
        <v>906</v>
      </c>
    </row>
    <row r="11" spans="1:15">
      <c r="A11" s="51" t="s">
        <v>894</v>
      </c>
      <c r="B11" s="51"/>
      <c r="C11" s="51">
        <v>75.45</v>
      </c>
      <c r="D11" s="51">
        <v>4100</v>
      </c>
      <c r="E11" s="51">
        <f t="shared" si="0"/>
        <v>54.340622929092113</v>
      </c>
      <c r="I11" s="46">
        <v>90</v>
      </c>
      <c r="J11" s="46">
        <v>4100</v>
      </c>
      <c r="K11" s="46">
        <f t="shared" si="1"/>
        <v>45.56</v>
      </c>
      <c r="L11" s="46" t="s">
        <v>1</v>
      </c>
      <c r="M11" s="46" t="s">
        <v>910</v>
      </c>
      <c r="N11" s="46" t="s">
        <v>904</v>
      </c>
    </row>
    <row r="12" spans="1:15">
      <c r="A12" s="51"/>
      <c r="B12" s="51"/>
      <c r="C12" s="51">
        <v>75.94</v>
      </c>
      <c r="D12" s="51">
        <v>4200</v>
      </c>
      <c r="E12" s="51">
        <f t="shared" si="0"/>
        <v>55.306821174611535</v>
      </c>
      <c r="I12" s="46">
        <v>78.36</v>
      </c>
      <c r="J12" s="46">
        <v>3950</v>
      </c>
      <c r="K12" s="46">
        <f t="shared" si="1"/>
        <v>50.41</v>
      </c>
      <c r="L12" s="46" t="s">
        <v>1</v>
      </c>
      <c r="M12" s="46" t="s">
        <v>907</v>
      </c>
      <c r="N12" s="46" t="s">
        <v>904</v>
      </c>
    </row>
    <row r="13" spans="1:15">
      <c r="A13" s="51"/>
      <c r="B13" s="51"/>
      <c r="C13" s="51">
        <v>76.36</v>
      </c>
      <c r="D13" s="51">
        <v>4000</v>
      </c>
      <c r="E13" s="51">
        <f t="shared" si="0"/>
        <v>52.383446830801468</v>
      </c>
      <c r="I13" s="46">
        <v>78</v>
      </c>
      <c r="J13" s="46">
        <v>3800</v>
      </c>
      <c r="K13" s="46">
        <f t="shared" si="1"/>
        <v>48.72</v>
      </c>
      <c r="L13" s="46" t="s">
        <v>2</v>
      </c>
      <c r="M13" s="46" t="s">
        <v>905</v>
      </c>
      <c r="N13" s="46" t="s">
        <v>906</v>
      </c>
    </row>
    <row r="14" spans="1:15">
      <c r="A14" s="51"/>
      <c r="B14" s="51"/>
      <c r="C14" s="51">
        <v>94.83</v>
      </c>
      <c r="D14" s="51">
        <v>4300</v>
      </c>
      <c r="E14" s="51">
        <f t="shared" si="0"/>
        <v>45.344300326900772</v>
      </c>
      <c r="H14" s="46" t="s">
        <v>913</v>
      </c>
      <c r="I14" s="46">
        <v>97.5</v>
      </c>
      <c r="J14" s="46">
        <v>4100</v>
      </c>
      <c r="K14" s="46">
        <f t="shared" si="1"/>
        <v>42.05</v>
      </c>
      <c r="L14" s="46" t="s">
        <v>1</v>
      </c>
      <c r="M14" s="46" t="s">
        <v>910</v>
      </c>
      <c r="N14" s="46" t="s">
        <v>904</v>
      </c>
    </row>
    <row r="15" spans="1:15">
      <c r="A15" s="51"/>
      <c r="B15" s="51"/>
      <c r="C15" s="51">
        <v>116.63</v>
      </c>
      <c r="D15" s="51">
        <v>4500</v>
      </c>
      <c r="E15" s="51">
        <f t="shared" si="0"/>
        <v>38.583554831518477</v>
      </c>
      <c r="I15" s="46">
        <v>90</v>
      </c>
      <c r="J15" s="46">
        <v>3800</v>
      </c>
      <c r="K15" s="46">
        <f t="shared" si="1"/>
        <v>42.22</v>
      </c>
      <c r="L15" s="46" t="s">
        <v>1</v>
      </c>
      <c r="M15" s="46" t="s">
        <v>914</v>
      </c>
      <c r="N15" s="46" t="s">
        <v>904</v>
      </c>
    </row>
    <row r="16" spans="1:15">
      <c r="A16" s="51"/>
      <c r="B16" s="51"/>
      <c r="C16" s="51">
        <v>118.04</v>
      </c>
      <c r="D16" s="51">
        <v>5100</v>
      </c>
      <c r="E16" s="51">
        <f t="shared" si="0"/>
        <v>43.205692985428669</v>
      </c>
      <c r="I16" s="46">
        <v>89</v>
      </c>
      <c r="J16" s="46">
        <v>3700</v>
      </c>
      <c r="K16" s="46">
        <f t="shared" si="1"/>
        <v>41.57</v>
      </c>
      <c r="L16" s="46" t="s">
        <v>1</v>
      </c>
      <c r="M16" s="46" t="s">
        <v>914</v>
      </c>
      <c r="N16" s="46" t="s">
        <v>904</v>
      </c>
    </row>
    <row r="17" spans="1:15">
      <c r="A17" s="51"/>
      <c r="B17" s="51"/>
      <c r="C17" s="51">
        <v>118.1</v>
      </c>
      <c r="D17" s="51">
        <v>5500</v>
      </c>
      <c r="E17" s="51">
        <f t="shared" si="0"/>
        <v>46.570702794242173</v>
      </c>
      <c r="I17" s="46">
        <v>89</v>
      </c>
      <c r="J17" s="46">
        <v>4012</v>
      </c>
      <c r="K17" s="46">
        <f t="shared" si="1"/>
        <v>45.08</v>
      </c>
      <c r="L17" s="46" t="s">
        <v>1</v>
      </c>
      <c r="M17" s="46" t="s">
        <v>911</v>
      </c>
      <c r="N17" s="46" t="s">
        <v>906</v>
      </c>
    </row>
    <row r="18" spans="1:15">
      <c r="A18" s="46" t="s">
        <v>895</v>
      </c>
      <c r="C18" s="46">
        <v>61</v>
      </c>
      <c r="D18" s="46">
        <v>3700</v>
      </c>
      <c r="E18" s="46">
        <f t="shared" si="0"/>
        <v>60.655737704918032</v>
      </c>
      <c r="I18" s="46">
        <v>66</v>
      </c>
      <c r="J18" s="46">
        <v>3500</v>
      </c>
      <c r="K18" s="46">
        <f t="shared" si="1"/>
        <v>53.03</v>
      </c>
      <c r="L18" s="46" t="s">
        <v>1</v>
      </c>
      <c r="M18" s="46" t="s">
        <v>915</v>
      </c>
      <c r="N18" s="46" t="s">
        <v>904</v>
      </c>
    </row>
    <row r="19" spans="1:15">
      <c r="C19" s="46">
        <v>62</v>
      </c>
      <c r="D19" s="46">
        <v>4000</v>
      </c>
      <c r="E19" s="46">
        <f t="shared" si="0"/>
        <v>64.516129032258064</v>
      </c>
      <c r="H19" s="46" t="s">
        <v>916</v>
      </c>
      <c r="I19" s="48">
        <v>86</v>
      </c>
      <c r="J19" s="48">
        <v>4700</v>
      </c>
      <c r="K19" s="48">
        <f t="shared" si="1"/>
        <v>54.65</v>
      </c>
      <c r="L19" s="48" t="s">
        <v>3</v>
      </c>
      <c r="M19" s="50" t="s">
        <v>912</v>
      </c>
      <c r="N19" s="50" t="s">
        <v>904</v>
      </c>
      <c r="O19" s="46" t="s">
        <v>1014</v>
      </c>
    </row>
    <row r="20" spans="1:15">
      <c r="C20" s="46">
        <v>62</v>
      </c>
      <c r="D20" s="46">
        <v>4200</v>
      </c>
      <c r="E20" s="46">
        <f t="shared" si="0"/>
        <v>67.741935483870961</v>
      </c>
      <c r="I20" s="46">
        <v>85.49</v>
      </c>
      <c r="J20" s="46">
        <v>4500</v>
      </c>
      <c r="K20" s="46">
        <f t="shared" si="1"/>
        <v>52.64</v>
      </c>
      <c r="L20" s="46" t="s">
        <v>2</v>
      </c>
      <c r="M20" s="46" t="s">
        <v>918</v>
      </c>
      <c r="N20" s="46" t="s">
        <v>904</v>
      </c>
    </row>
    <row r="21" spans="1:15">
      <c r="C21" s="46">
        <v>70.86</v>
      </c>
      <c r="D21" s="46">
        <v>4500</v>
      </c>
      <c r="E21" s="46">
        <f t="shared" si="0"/>
        <v>63.505503810330232</v>
      </c>
      <c r="I21" s="46">
        <v>78</v>
      </c>
      <c r="J21" s="46">
        <v>4200</v>
      </c>
      <c r="K21" s="46">
        <f t="shared" si="1"/>
        <v>53.85</v>
      </c>
      <c r="L21" s="46" t="s">
        <v>1</v>
      </c>
      <c r="M21" s="46" t="s">
        <v>918</v>
      </c>
      <c r="N21" s="46" t="s">
        <v>904</v>
      </c>
    </row>
    <row r="22" spans="1:15">
      <c r="C22" s="46">
        <v>71.650000000000006</v>
      </c>
      <c r="D22" s="46">
        <v>4100</v>
      </c>
      <c r="E22" s="46">
        <f t="shared" si="0"/>
        <v>57.222609909281225</v>
      </c>
      <c r="I22" s="46">
        <v>78</v>
      </c>
      <c r="J22" s="46">
        <v>4300</v>
      </c>
      <c r="K22" s="46">
        <f t="shared" si="1"/>
        <v>55.13</v>
      </c>
      <c r="L22" s="46" t="s">
        <v>1</v>
      </c>
      <c r="M22" s="46" t="s">
        <v>919</v>
      </c>
      <c r="N22" s="46" t="s">
        <v>906</v>
      </c>
    </row>
    <row r="23" spans="1:15">
      <c r="C23" s="46">
        <v>72</v>
      </c>
      <c r="D23" s="46">
        <v>4600</v>
      </c>
      <c r="E23" s="46">
        <f t="shared" si="0"/>
        <v>63.888888888888886</v>
      </c>
    </row>
    <row r="24" spans="1:15">
      <c r="C24" s="46">
        <v>72.459999999999994</v>
      </c>
      <c r="D24" s="46">
        <v>5500</v>
      </c>
      <c r="E24" s="46">
        <f t="shared" si="0"/>
        <v>75.903947005244277</v>
      </c>
    </row>
    <row r="25" spans="1:15">
      <c r="C25" s="46">
        <v>72.59</v>
      </c>
      <c r="D25" s="46">
        <v>4500</v>
      </c>
      <c r="E25" s="46">
        <f t="shared" si="0"/>
        <v>61.992009918721585</v>
      </c>
    </row>
    <row r="26" spans="1:15">
      <c r="C26" s="46">
        <v>72.98</v>
      </c>
      <c r="D26" s="46">
        <v>3700</v>
      </c>
      <c r="E26" s="46">
        <f t="shared" si="0"/>
        <v>50.698821594957522</v>
      </c>
    </row>
    <row r="27" spans="1:15">
      <c r="C27" s="46">
        <v>87.77</v>
      </c>
      <c r="D27" s="46">
        <v>4600</v>
      </c>
      <c r="E27" s="46">
        <f t="shared" si="0"/>
        <v>52.409707189244621</v>
      </c>
    </row>
    <row r="28" spans="1:15">
      <c r="C28" s="46">
        <v>89</v>
      </c>
      <c r="D28" s="46">
        <v>5500</v>
      </c>
      <c r="E28" s="46">
        <f t="shared" si="0"/>
        <v>61.797752808988761</v>
      </c>
    </row>
    <row r="29" spans="1:15">
      <c r="A29" s="46" t="s">
        <v>896</v>
      </c>
      <c r="C29" s="46">
        <v>97</v>
      </c>
      <c r="D29" s="46">
        <v>3500</v>
      </c>
      <c r="E29" s="46">
        <f t="shared" si="0"/>
        <v>36.082474226804123</v>
      </c>
      <c r="H29" s="46" t="s">
        <v>908</v>
      </c>
      <c r="I29" s="81" t="s">
        <v>1010</v>
      </c>
    </row>
    <row r="30" spans="1:15">
      <c r="C30" s="46">
        <v>92.8</v>
      </c>
      <c r="D30" s="46">
        <v>3300</v>
      </c>
      <c r="E30" s="46">
        <f t="shared" si="0"/>
        <v>35.560344827586206</v>
      </c>
      <c r="H30" s="46" t="s">
        <v>916</v>
      </c>
    </row>
    <row r="31" spans="1:15">
      <c r="C31" s="46">
        <v>92.63</v>
      </c>
      <c r="D31" s="46">
        <v>4000</v>
      </c>
      <c r="E31" s="46">
        <f t="shared" si="0"/>
        <v>43.182554248083775</v>
      </c>
    </row>
    <row r="32" spans="1:15">
      <c r="C32" s="46">
        <v>92</v>
      </c>
      <c r="D32" s="46">
        <v>3000</v>
      </c>
      <c r="E32" s="46">
        <f t="shared" si="0"/>
        <v>32.608695652173914</v>
      </c>
    </row>
    <row r="33" spans="1:5">
      <c r="C33" s="46">
        <v>91</v>
      </c>
      <c r="D33" s="46">
        <v>3100</v>
      </c>
      <c r="E33" s="46">
        <f t="shared" si="0"/>
        <v>34.065934065934066</v>
      </c>
    </row>
    <row r="34" spans="1:5">
      <c r="A34" s="46" t="s">
        <v>897</v>
      </c>
      <c r="C34" s="46">
        <v>84</v>
      </c>
      <c r="D34" s="46">
        <v>4500</v>
      </c>
      <c r="E34" s="46">
        <f t="shared" si="0"/>
        <v>53.571428571428569</v>
      </c>
    </row>
    <row r="35" spans="1:5">
      <c r="C35" s="46">
        <v>88</v>
      </c>
      <c r="D35" s="46">
        <v>4800</v>
      </c>
      <c r="E35" s="46">
        <f t="shared" si="0"/>
        <v>54.545454545454547</v>
      </c>
    </row>
    <row r="36" spans="1:5">
      <c r="C36" s="46">
        <v>88</v>
      </c>
      <c r="D36" s="46">
        <v>4200</v>
      </c>
      <c r="E36" s="46">
        <f t="shared" si="0"/>
        <v>47.727272727272727</v>
      </c>
    </row>
    <row r="37" spans="1:5">
      <c r="C37" s="46">
        <v>89</v>
      </c>
      <c r="D37" s="46">
        <v>4000</v>
      </c>
      <c r="E37" s="46">
        <f t="shared" si="0"/>
        <v>44.943820224719104</v>
      </c>
    </row>
    <row r="38" spans="1:5">
      <c r="A38" s="46" t="s">
        <v>898</v>
      </c>
      <c r="C38" s="46">
        <v>76.66</v>
      </c>
      <c r="D38" s="46">
        <v>4200</v>
      </c>
      <c r="E38" s="46">
        <f t="shared" si="0"/>
        <v>54.787372815027396</v>
      </c>
    </row>
    <row r="39" spans="1:5">
      <c r="C39" s="46">
        <v>75.900000000000006</v>
      </c>
      <c r="D39" s="46">
        <v>4700</v>
      </c>
      <c r="E39" s="46">
        <f t="shared" si="0"/>
        <v>61.923583662714094</v>
      </c>
    </row>
    <row r="40" spans="1:5">
      <c r="C40" s="46">
        <v>75.88</v>
      </c>
      <c r="D40" s="46">
        <v>4000</v>
      </c>
      <c r="E40" s="46">
        <f t="shared" si="0"/>
        <v>52.714812862414341</v>
      </c>
    </row>
    <row r="41" spans="1:5">
      <c r="C41" s="46">
        <v>75.88</v>
      </c>
      <c r="D41" s="46">
        <v>3800</v>
      </c>
      <c r="E41" s="46">
        <f t="shared" si="0"/>
        <v>50.079072219293622</v>
      </c>
    </row>
    <row r="42" spans="1:5">
      <c r="C42" s="46">
        <v>61.55</v>
      </c>
      <c r="D42" s="46">
        <v>3500</v>
      </c>
      <c r="E42" s="46">
        <f t="shared" si="0"/>
        <v>56.864337936636886</v>
      </c>
    </row>
    <row r="43" spans="1:5">
      <c r="C43" s="46">
        <v>61.08</v>
      </c>
      <c r="D43" s="46">
        <v>3600</v>
      </c>
      <c r="E43" s="46">
        <f t="shared" si="0"/>
        <v>58.939096267190571</v>
      </c>
    </row>
    <row r="44" spans="1:5">
      <c r="C44" s="46">
        <v>61.08</v>
      </c>
      <c r="D44" s="46">
        <v>4100</v>
      </c>
      <c r="E44" s="46">
        <f t="shared" si="0"/>
        <v>67.125081859855925</v>
      </c>
    </row>
    <row r="45" spans="1:5">
      <c r="C45" s="46">
        <v>61</v>
      </c>
      <c r="D45" s="46">
        <v>3500</v>
      </c>
      <c r="E45" s="46">
        <f t="shared" si="0"/>
        <v>57.377049180327866</v>
      </c>
    </row>
    <row r="46" spans="1:5">
      <c r="A46" s="46" t="s">
        <v>899</v>
      </c>
      <c r="C46" s="46">
        <v>65</v>
      </c>
      <c r="D46" s="46">
        <v>3600</v>
      </c>
      <c r="E46" s="46">
        <f t="shared" si="0"/>
        <v>55.384615384615387</v>
      </c>
    </row>
    <row r="47" spans="1:5">
      <c r="C47" s="46">
        <v>74</v>
      </c>
      <c r="D47" s="46">
        <v>4500</v>
      </c>
      <c r="E47" s="46">
        <f t="shared" si="0"/>
        <v>60.810810810810814</v>
      </c>
    </row>
    <row r="48" spans="1:5">
      <c r="C48" s="46">
        <v>85.84</v>
      </c>
      <c r="D48" s="46">
        <v>4200</v>
      </c>
      <c r="E48" s="46">
        <f t="shared" si="0"/>
        <v>48.928238583410995</v>
      </c>
    </row>
    <row r="49" spans="1:5">
      <c r="C49" s="46">
        <v>88</v>
      </c>
      <c r="D49" s="46">
        <v>4200</v>
      </c>
      <c r="E49" s="46">
        <f t="shared" si="0"/>
        <v>47.727272727272727</v>
      </c>
    </row>
    <row r="50" spans="1:5">
      <c r="C50" s="46">
        <v>89</v>
      </c>
      <c r="D50" s="46">
        <v>4700</v>
      </c>
      <c r="E50" s="46">
        <f t="shared" si="0"/>
        <v>52.80898876404494</v>
      </c>
    </row>
    <row r="51" spans="1:5">
      <c r="A51" s="46" t="s">
        <v>900</v>
      </c>
      <c r="C51" s="46">
        <v>61.58</v>
      </c>
      <c r="D51" s="46">
        <v>3700</v>
      </c>
      <c r="E51" s="46">
        <f t="shared" si="0"/>
        <v>60.084443000974346</v>
      </c>
    </row>
    <row r="52" spans="1:5">
      <c r="C52" s="46">
        <v>56.1</v>
      </c>
      <c r="D52" s="46">
        <v>3600</v>
      </c>
      <c r="E52" s="46">
        <f t="shared" si="0"/>
        <v>64.171122994652407</v>
      </c>
    </row>
    <row r="53" spans="1:5">
      <c r="C53" s="46">
        <v>55.8</v>
      </c>
      <c r="D53" s="46">
        <v>3500</v>
      </c>
      <c r="E53" s="46">
        <f t="shared" si="0"/>
        <v>62.724014336917563</v>
      </c>
    </row>
    <row r="54" spans="1:5">
      <c r="C54" s="46">
        <v>55.58</v>
      </c>
      <c r="D54" s="46">
        <v>3600</v>
      </c>
      <c r="E54" s="46">
        <f t="shared" si="0"/>
        <v>64.771500539762513</v>
      </c>
    </row>
    <row r="55" spans="1:5">
      <c r="A55" s="46" t="s">
        <v>901</v>
      </c>
      <c r="C55" s="46">
        <v>89.5</v>
      </c>
      <c r="D55" s="46">
        <v>4500</v>
      </c>
      <c r="E55" s="46">
        <f t="shared" si="0"/>
        <v>50.279329608938546</v>
      </c>
    </row>
    <row r="56" spans="1:5">
      <c r="C56" s="46">
        <v>88.98</v>
      </c>
      <c r="D56" s="46">
        <v>3700</v>
      </c>
      <c r="E56" s="46">
        <f t="shared" si="0"/>
        <v>41.582378062485951</v>
      </c>
    </row>
    <row r="57" spans="1:5">
      <c r="C57" s="46">
        <v>88.65</v>
      </c>
      <c r="D57" s="46">
        <v>4200</v>
      </c>
      <c r="E57" s="46">
        <f t="shared" si="0"/>
        <v>47.377326565143818</v>
      </c>
    </row>
    <row r="58" spans="1:5">
      <c r="C58" s="46">
        <v>88.34</v>
      </c>
      <c r="D58" s="46">
        <v>3900</v>
      </c>
      <c r="E58" s="46">
        <f t="shared" si="0"/>
        <v>44.147611501018787</v>
      </c>
    </row>
    <row r="59" spans="1:5">
      <c r="C59" s="46">
        <v>88</v>
      </c>
      <c r="D59" s="46">
        <v>4100</v>
      </c>
      <c r="E59" s="46">
        <f t="shared" si="0"/>
        <v>46.590909090909093</v>
      </c>
    </row>
  </sheetData>
  <phoneticPr fontId="2"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F1BBA-BFB3-40A7-9696-ACD33D40446F}">
  <dimension ref="A1:O753"/>
  <sheetViews>
    <sheetView workbookViewId="0">
      <pane xSplit="1" ySplit="2" topLeftCell="B338" activePane="bottomRight" state="frozen"/>
      <selection pane="topRight" activeCell="B1" sqref="B1"/>
      <selection pane="bottomLeft" activeCell="A3" sqref="A3"/>
      <selection pane="bottomRight" activeCell="F344" sqref="F344"/>
    </sheetView>
  </sheetViews>
  <sheetFormatPr defaultRowHeight="15.75"/>
  <cols>
    <col min="1" max="1" width="20" style="46" customWidth="1"/>
    <col min="2" max="14" width="11.25" style="46" customWidth="1"/>
    <col min="15" max="15" width="12.75" style="48" customWidth="1"/>
    <col min="16" max="2679" width="20" style="46" customWidth="1"/>
    <col min="2680" max="16384" width="9" style="46"/>
  </cols>
  <sheetData>
    <row r="1" spans="1:15">
      <c r="A1" s="120" t="s">
        <v>174</v>
      </c>
      <c r="B1" s="47">
        <v>45383.333831018521</v>
      </c>
      <c r="C1" s="47">
        <v>45352.333831018521</v>
      </c>
      <c r="D1" s="47">
        <v>45323.333831018521</v>
      </c>
      <c r="E1" s="47">
        <v>45292.333831018521</v>
      </c>
      <c r="F1" s="47">
        <v>45261.333831018521</v>
      </c>
      <c r="G1" s="47">
        <v>45231.333831018521</v>
      </c>
      <c r="H1" s="47">
        <v>45200.333831018521</v>
      </c>
      <c r="I1" s="47">
        <v>45170.333831018521</v>
      </c>
      <c r="J1" s="47">
        <v>45139.333831018521</v>
      </c>
      <c r="K1" s="47">
        <v>45108.333831018521</v>
      </c>
      <c r="L1" s="47">
        <v>45078.333831018521</v>
      </c>
      <c r="M1" s="47">
        <v>45047.333831018521</v>
      </c>
      <c r="N1" s="47">
        <v>45017.333831018521</v>
      </c>
    </row>
    <row r="2" spans="1:15">
      <c r="A2" s="120"/>
      <c r="B2" s="46" t="s">
        <v>175</v>
      </c>
      <c r="C2" s="46" t="s">
        <v>175</v>
      </c>
      <c r="D2" s="46" t="s">
        <v>175</v>
      </c>
      <c r="E2" s="46" t="s">
        <v>175</v>
      </c>
      <c r="F2" s="46" t="s">
        <v>175</v>
      </c>
      <c r="G2" s="46" t="s">
        <v>175</v>
      </c>
      <c r="H2" s="46" t="s">
        <v>175</v>
      </c>
      <c r="I2" s="46" t="s">
        <v>175</v>
      </c>
      <c r="J2" s="46" t="s">
        <v>175</v>
      </c>
      <c r="K2" s="46" t="s">
        <v>175</v>
      </c>
      <c r="L2" s="46" t="s">
        <v>175</v>
      </c>
      <c r="M2" s="46" t="s">
        <v>175</v>
      </c>
      <c r="N2" s="46" t="s">
        <v>175</v>
      </c>
    </row>
    <row r="3" spans="1:15">
      <c r="A3" s="46" t="s">
        <v>176</v>
      </c>
      <c r="B3" s="46" t="s">
        <v>177</v>
      </c>
      <c r="C3" s="46" t="s">
        <v>177</v>
      </c>
      <c r="D3" s="46" t="s">
        <v>177</v>
      </c>
      <c r="E3" s="46">
        <v>97.83</v>
      </c>
      <c r="F3" s="46">
        <v>97.83</v>
      </c>
      <c r="G3" s="46">
        <v>97.83</v>
      </c>
      <c r="H3" s="46">
        <v>97.83</v>
      </c>
      <c r="I3" s="46">
        <v>97.83</v>
      </c>
      <c r="J3" s="46" t="s">
        <v>177</v>
      </c>
      <c r="K3" s="46" t="s">
        <v>177</v>
      </c>
      <c r="L3" s="46" t="s">
        <v>177</v>
      </c>
      <c r="M3" s="46" t="s">
        <v>177</v>
      </c>
      <c r="N3" s="46" t="s">
        <v>177</v>
      </c>
      <c r="O3" s="48">
        <f t="shared" ref="O3:O66" si="0">AVERAGE(B3:N3)</f>
        <v>97.83</v>
      </c>
    </row>
    <row r="4" spans="1:15">
      <c r="A4" s="46" t="s">
        <v>178</v>
      </c>
      <c r="B4" s="46" t="s">
        <v>177</v>
      </c>
      <c r="C4" s="46" t="s">
        <v>177</v>
      </c>
      <c r="D4" s="46" t="s">
        <v>177</v>
      </c>
      <c r="E4" s="46" t="s">
        <v>177</v>
      </c>
      <c r="F4" s="46" t="s">
        <v>177</v>
      </c>
      <c r="G4" s="46" t="s">
        <v>177</v>
      </c>
      <c r="H4" s="46">
        <v>50.75</v>
      </c>
      <c r="I4" s="46">
        <v>50.75</v>
      </c>
      <c r="J4" s="46">
        <v>56.01</v>
      </c>
      <c r="K4" s="46">
        <v>55.85</v>
      </c>
      <c r="L4" s="46">
        <v>55.61</v>
      </c>
      <c r="M4" s="46">
        <v>55.43</v>
      </c>
      <c r="N4" s="46">
        <v>55.27</v>
      </c>
      <c r="O4" s="48">
        <f t="shared" si="0"/>
        <v>54.238571428571426</v>
      </c>
    </row>
    <row r="5" spans="1:15">
      <c r="A5" s="46" t="s">
        <v>179</v>
      </c>
      <c r="B5" s="46" t="s">
        <v>177</v>
      </c>
      <c r="C5" s="46" t="s">
        <v>177</v>
      </c>
      <c r="D5" s="46" t="s">
        <v>177</v>
      </c>
      <c r="E5" s="46" t="s">
        <v>177</v>
      </c>
      <c r="F5" s="46" t="s">
        <v>177</v>
      </c>
      <c r="G5" s="46" t="s">
        <v>177</v>
      </c>
      <c r="H5" s="46" t="s">
        <v>177</v>
      </c>
      <c r="I5" s="46" t="s">
        <v>177</v>
      </c>
      <c r="J5" s="46">
        <v>71.02</v>
      </c>
      <c r="K5" s="46">
        <v>70.81</v>
      </c>
      <c r="L5" s="46">
        <v>70.510000000000005</v>
      </c>
      <c r="M5" s="46">
        <v>70.28</v>
      </c>
      <c r="N5" s="46">
        <v>70.08</v>
      </c>
      <c r="O5" s="48">
        <f t="shared" si="0"/>
        <v>70.539999999999992</v>
      </c>
    </row>
    <row r="6" spans="1:15">
      <c r="A6" s="46" t="s">
        <v>180</v>
      </c>
      <c r="B6" s="46" t="s">
        <v>177</v>
      </c>
      <c r="C6" s="46" t="s">
        <v>177</v>
      </c>
      <c r="D6" s="46" t="s">
        <v>177</v>
      </c>
      <c r="E6" s="46" t="s">
        <v>177</v>
      </c>
      <c r="F6" s="46" t="s">
        <v>177</v>
      </c>
      <c r="G6" s="46" t="s">
        <v>177</v>
      </c>
      <c r="H6" s="46" t="s">
        <v>177</v>
      </c>
      <c r="I6" s="46">
        <v>56.57</v>
      </c>
      <c r="J6" s="46">
        <v>50.2</v>
      </c>
      <c r="K6" s="46">
        <v>45.71</v>
      </c>
      <c r="L6" s="46">
        <v>49.11</v>
      </c>
      <c r="M6" s="46" t="s">
        <v>177</v>
      </c>
      <c r="N6" s="46" t="s">
        <v>177</v>
      </c>
      <c r="O6" s="48">
        <f t="shared" si="0"/>
        <v>50.397500000000008</v>
      </c>
    </row>
    <row r="7" spans="1:15">
      <c r="A7" s="46" t="s">
        <v>181</v>
      </c>
      <c r="B7" s="46" t="s">
        <v>177</v>
      </c>
      <c r="C7" s="46" t="s">
        <v>177</v>
      </c>
      <c r="D7" s="46">
        <v>44.57</v>
      </c>
      <c r="E7" s="46">
        <v>45.27</v>
      </c>
      <c r="F7" s="46">
        <v>45.44</v>
      </c>
      <c r="G7" s="46">
        <v>46.6</v>
      </c>
      <c r="H7" s="46" t="s">
        <v>177</v>
      </c>
      <c r="I7" s="46" t="s">
        <v>177</v>
      </c>
      <c r="J7" s="46">
        <v>49.01</v>
      </c>
      <c r="K7" s="46">
        <v>48.87</v>
      </c>
      <c r="L7" s="46">
        <v>48.66</v>
      </c>
      <c r="M7" s="46">
        <v>48.5</v>
      </c>
      <c r="N7" s="46">
        <v>48.36</v>
      </c>
      <c r="O7" s="48">
        <f t="shared" si="0"/>
        <v>47.25333333333333</v>
      </c>
    </row>
    <row r="8" spans="1:15">
      <c r="A8" s="46" t="s">
        <v>182</v>
      </c>
      <c r="B8" s="46" t="s">
        <v>177</v>
      </c>
      <c r="C8" s="46" t="s">
        <v>177</v>
      </c>
      <c r="D8" s="46" t="s">
        <v>177</v>
      </c>
      <c r="E8" s="46">
        <v>40</v>
      </c>
      <c r="F8" s="46">
        <v>40</v>
      </c>
      <c r="G8" s="46">
        <v>57.44</v>
      </c>
      <c r="H8" s="46">
        <v>53.08</v>
      </c>
      <c r="I8" s="46">
        <v>59</v>
      </c>
      <c r="J8" s="46">
        <v>59</v>
      </c>
      <c r="K8" s="46">
        <v>55.37</v>
      </c>
      <c r="L8" s="46">
        <v>51.82</v>
      </c>
      <c r="M8" s="46" t="s">
        <v>177</v>
      </c>
      <c r="N8" s="46" t="s">
        <v>177</v>
      </c>
      <c r="O8" s="48">
        <f t="shared" si="0"/>
        <v>51.963749999999997</v>
      </c>
    </row>
    <row r="9" spans="1:15">
      <c r="A9" s="46" t="s">
        <v>183</v>
      </c>
      <c r="B9" s="46" t="s">
        <v>177</v>
      </c>
      <c r="C9" s="46" t="s">
        <v>177</v>
      </c>
      <c r="D9" s="46" t="s">
        <v>177</v>
      </c>
      <c r="E9" s="46" t="s">
        <v>177</v>
      </c>
      <c r="F9" s="46" t="s">
        <v>177</v>
      </c>
      <c r="G9" s="46" t="s">
        <v>177</v>
      </c>
      <c r="H9" s="46" t="s">
        <v>177</v>
      </c>
      <c r="I9" s="46" t="s">
        <v>177</v>
      </c>
      <c r="J9" s="46">
        <v>54.87</v>
      </c>
      <c r="K9" s="46">
        <v>54.71</v>
      </c>
      <c r="L9" s="46">
        <v>54.48</v>
      </c>
      <c r="M9" s="46">
        <v>54.3</v>
      </c>
      <c r="N9" s="46">
        <v>54.15</v>
      </c>
      <c r="O9" s="48">
        <f t="shared" si="0"/>
        <v>54.501999999999995</v>
      </c>
    </row>
    <row r="10" spans="1:15">
      <c r="A10" s="46" t="s">
        <v>184</v>
      </c>
      <c r="B10" s="46" t="s">
        <v>177</v>
      </c>
      <c r="C10" s="46" t="s">
        <v>177</v>
      </c>
      <c r="D10" s="46" t="s">
        <v>177</v>
      </c>
      <c r="E10" s="46" t="s">
        <v>177</v>
      </c>
      <c r="F10" s="46" t="s">
        <v>177</v>
      </c>
      <c r="G10" s="46" t="s">
        <v>177</v>
      </c>
      <c r="H10" s="46" t="s">
        <v>177</v>
      </c>
      <c r="I10" s="46" t="s">
        <v>177</v>
      </c>
      <c r="J10" s="46" t="s">
        <v>177</v>
      </c>
      <c r="K10" s="46" t="s">
        <v>177</v>
      </c>
      <c r="L10" s="46" t="s">
        <v>177</v>
      </c>
      <c r="M10" s="46">
        <v>61.95</v>
      </c>
      <c r="N10" s="46">
        <v>61.95</v>
      </c>
      <c r="O10" s="48">
        <f t="shared" si="0"/>
        <v>61.95</v>
      </c>
    </row>
    <row r="11" spans="1:15">
      <c r="A11" s="46" t="s">
        <v>185</v>
      </c>
      <c r="B11" s="46" t="s">
        <v>177</v>
      </c>
      <c r="C11" s="46" t="s">
        <v>177</v>
      </c>
      <c r="D11" s="46" t="s">
        <v>177</v>
      </c>
      <c r="E11" s="46" t="s">
        <v>177</v>
      </c>
      <c r="F11" s="46">
        <v>85.82</v>
      </c>
      <c r="G11" s="46">
        <v>85.82</v>
      </c>
      <c r="H11" s="46" t="s">
        <v>177</v>
      </c>
      <c r="I11" s="46" t="s">
        <v>177</v>
      </c>
      <c r="J11" s="46">
        <v>70.069999999999993</v>
      </c>
      <c r="K11" s="46">
        <v>69.87</v>
      </c>
      <c r="L11" s="46">
        <v>69.569999999999993</v>
      </c>
      <c r="M11" s="46">
        <v>69.349999999999994</v>
      </c>
      <c r="N11" s="46">
        <v>69.150000000000006</v>
      </c>
      <c r="O11" s="48">
        <f t="shared" si="0"/>
        <v>74.23571428571428</v>
      </c>
    </row>
    <row r="12" spans="1:15">
      <c r="A12" s="46" t="s">
        <v>186</v>
      </c>
      <c r="B12" s="46" t="s">
        <v>177</v>
      </c>
      <c r="C12" s="46" t="s">
        <v>177</v>
      </c>
      <c r="D12" s="46" t="s">
        <v>177</v>
      </c>
      <c r="E12" s="46" t="s">
        <v>177</v>
      </c>
      <c r="F12" s="46" t="s">
        <v>177</v>
      </c>
      <c r="G12" s="46">
        <v>79.17</v>
      </c>
      <c r="H12" s="46">
        <v>79.17</v>
      </c>
      <c r="I12" s="46">
        <v>113.64</v>
      </c>
      <c r="J12" s="46">
        <v>105.03</v>
      </c>
      <c r="K12" s="46">
        <v>104.72</v>
      </c>
      <c r="L12" s="46">
        <v>104.27</v>
      </c>
      <c r="M12" s="46">
        <v>103.94</v>
      </c>
      <c r="N12" s="46">
        <v>103.63</v>
      </c>
      <c r="O12" s="48">
        <f t="shared" si="0"/>
        <v>99.196250000000006</v>
      </c>
    </row>
    <row r="13" spans="1:15">
      <c r="A13" s="46" t="s">
        <v>187</v>
      </c>
      <c r="B13" s="46" t="s">
        <v>177</v>
      </c>
      <c r="C13" s="46" t="s">
        <v>177</v>
      </c>
      <c r="D13" s="46" t="s">
        <v>177</v>
      </c>
      <c r="E13" s="46" t="s">
        <v>177</v>
      </c>
      <c r="F13" s="46" t="s">
        <v>177</v>
      </c>
      <c r="G13" s="46" t="s">
        <v>177</v>
      </c>
      <c r="H13" s="46" t="s">
        <v>177</v>
      </c>
      <c r="I13" s="46" t="s">
        <v>177</v>
      </c>
      <c r="J13" s="46">
        <v>73.900000000000006</v>
      </c>
      <c r="K13" s="46">
        <v>73.680000000000007</v>
      </c>
      <c r="L13" s="46">
        <v>73.37</v>
      </c>
      <c r="M13" s="46">
        <v>73.13</v>
      </c>
      <c r="N13" s="46">
        <v>72.92</v>
      </c>
      <c r="O13" s="48">
        <f t="shared" si="0"/>
        <v>73.400000000000006</v>
      </c>
    </row>
    <row r="14" spans="1:15">
      <c r="A14" s="46" t="s">
        <v>188</v>
      </c>
      <c r="B14" s="46" t="s">
        <v>177</v>
      </c>
      <c r="C14" s="46">
        <v>67.42</v>
      </c>
      <c r="D14" s="46">
        <v>67.42</v>
      </c>
      <c r="E14" s="46">
        <v>67.42</v>
      </c>
      <c r="F14" s="46">
        <v>67.42</v>
      </c>
      <c r="G14" s="46">
        <v>67.42</v>
      </c>
      <c r="H14" s="46" t="s">
        <v>177</v>
      </c>
      <c r="I14" s="46" t="s">
        <v>177</v>
      </c>
      <c r="J14" s="46" t="s">
        <v>177</v>
      </c>
      <c r="K14" s="46">
        <v>62.12</v>
      </c>
      <c r="L14" s="46" t="s">
        <v>177</v>
      </c>
      <c r="M14" s="46" t="s">
        <v>177</v>
      </c>
      <c r="N14" s="46" t="s">
        <v>177</v>
      </c>
      <c r="O14" s="48">
        <f t="shared" si="0"/>
        <v>66.536666666666676</v>
      </c>
    </row>
    <row r="15" spans="1:15">
      <c r="A15" s="46" t="s">
        <v>189</v>
      </c>
      <c r="B15" s="46" t="s">
        <v>177</v>
      </c>
      <c r="C15" s="46">
        <v>58.46</v>
      </c>
      <c r="D15" s="46">
        <v>58.46</v>
      </c>
      <c r="E15" s="46" t="s">
        <v>177</v>
      </c>
      <c r="F15" s="46" t="s">
        <v>177</v>
      </c>
      <c r="G15" s="46" t="s">
        <v>177</v>
      </c>
      <c r="H15" s="46" t="s">
        <v>177</v>
      </c>
      <c r="I15" s="46" t="s">
        <v>177</v>
      </c>
      <c r="J15" s="46" t="s">
        <v>177</v>
      </c>
      <c r="K15" s="46" t="s">
        <v>177</v>
      </c>
      <c r="L15" s="46" t="s">
        <v>177</v>
      </c>
      <c r="M15" s="46" t="s">
        <v>177</v>
      </c>
      <c r="N15" s="46" t="s">
        <v>177</v>
      </c>
      <c r="O15" s="48">
        <f t="shared" si="0"/>
        <v>58.46</v>
      </c>
    </row>
    <row r="16" spans="1:15">
      <c r="A16" s="46" t="s">
        <v>190</v>
      </c>
      <c r="B16" s="46" t="s">
        <v>177</v>
      </c>
      <c r="C16" s="46" t="s">
        <v>177</v>
      </c>
      <c r="D16" s="46" t="s">
        <v>177</v>
      </c>
      <c r="E16" s="46" t="s">
        <v>177</v>
      </c>
      <c r="F16" s="46" t="s">
        <v>177</v>
      </c>
      <c r="G16" s="46" t="s">
        <v>177</v>
      </c>
      <c r="H16" s="46" t="s">
        <v>177</v>
      </c>
      <c r="I16" s="46" t="s">
        <v>177</v>
      </c>
      <c r="J16" s="46">
        <v>62.06</v>
      </c>
      <c r="K16" s="46">
        <v>61.7</v>
      </c>
      <c r="L16" s="46">
        <v>60.63</v>
      </c>
      <c r="M16" s="46">
        <v>59.37</v>
      </c>
      <c r="N16" s="46">
        <v>58.91</v>
      </c>
      <c r="O16" s="48">
        <f t="shared" si="0"/>
        <v>60.534000000000006</v>
      </c>
    </row>
    <row r="17" spans="1:15">
      <c r="A17" s="46" t="s">
        <v>191</v>
      </c>
      <c r="B17" s="46" t="s">
        <v>177</v>
      </c>
      <c r="C17" s="46" t="s">
        <v>177</v>
      </c>
      <c r="D17" s="46" t="s">
        <v>177</v>
      </c>
      <c r="E17" s="46" t="s">
        <v>177</v>
      </c>
      <c r="F17" s="46" t="s">
        <v>177</v>
      </c>
      <c r="G17" s="46" t="s">
        <v>177</v>
      </c>
      <c r="H17" s="46" t="s">
        <v>177</v>
      </c>
      <c r="I17" s="46">
        <v>61.76</v>
      </c>
      <c r="J17" s="46">
        <v>61.49</v>
      </c>
      <c r="K17" s="46">
        <v>73.8</v>
      </c>
      <c r="L17" s="46">
        <v>72.77</v>
      </c>
      <c r="M17" s="46" t="s">
        <v>177</v>
      </c>
      <c r="N17" s="46" t="s">
        <v>177</v>
      </c>
      <c r="O17" s="48">
        <f t="shared" si="0"/>
        <v>67.454999999999998</v>
      </c>
    </row>
    <row r="18" spans="1:15">
      <c r="A18" s="46" t="s">
        <v>192</v>
      </c>
      <c r="B18" s="46" t="s">
        <v>177</v>
      </c>
      <c r="C18" s="46" t="s">
        <v>177</v>
      </c>
      <c r="D18" s="46" t="s">
        <v>177</v>
      </c>
      <c r="E18" s="46" t="s">
        <v>177</v>
      </c>
      <c r="F18" s="46" t="s">
        <v>177</v>
      </c>
      <c r="G18" s="46" t="s">
        <v>177</v>
      </c>
      <c r="H18" s="46" t="s">
        <v>177</v>
      </c>
      <c r="I18" s="46" t="s">
        <v>177</v>
      </c>
      <c r="J18" s="46">
        <v>50.51</v>
      </c>
      <c r="K18" s="46">
        <v>50.36</v>
      </c>
      <c r="L18" s="46">
        <v>50.15</v>
      </c>
      <c r="M18" s="46">
        <v>49.99</v>
      </c>
      <c r="N18" s="46">
        <v>49.84</v>
      </c>
      <c r="O18" s="48">
        <f t="shared" si="0"/>
        <v>50.17</v>
      </c>
    </row>
    <row r="19" spans="1:15">
      <c r="A19" s="46" t="s">
        <v>193</v>
      </c>
      <c r="B19" s="46" t="s">
        <v>177</v>
      </c>
      <c r="C19" s="46" t="s">
        <v>177</v>
      </c>
      <c r="D19" s="46" t="s">
        <v>177</v>
      </c>
      <c r="E19" s="46" t="s">
        <v>177</v>
      </c>
      <c r="F19" s="46" t="s">
        <v>177</v>
      </c>
      <c r="G19" s="46" t="s">
        <v>177</v>
      </c>
      <c r="H19" s="46">
        <v>88</v>
      </c>
      <c r="I19" s="46">
        <v>88</v>
      </c>
      <c r="J19" s="46">
        <v>62.5</v>
      </c>
      <c r="K19" s="46">
        <v>63.52</v>
      </c>
      <c r="L19" s="46">
        <v>64.55</v>
      </c>
      <c r="M19" s="46" t="s">
        <v>177</v>
      </c>
      <c r="N19" s="46" t="s">
        <v>177</v>
      </c>
      <c r="O19" s="48">
        <f t="shared" si="0"/>
        <v>73.313999999999993</v>
      </c>
    </row>
    <row r="20" spans="1:15">
      <c r="A20" s="46" t="s">
        <v>194</v>
      </c>
      <c r="B20" s="46" t="s">
        <v>177</v>
      </c>
      <c r="C20" s="46" t="s">
        <v>177</v>
      </c>
      <c r="D20" s="46" t="s">
        <v>177</v>
      </c>
      <c r="E20" s="46" t="s">
        <v>177</v>
      </c>
      <c r="F20" s="46" t="s">
        <v>177</v>
      </c>
      <c r="G20" s="46" t="s">
        <v>177</v>
      </c>
      <c r="H20" s="46" t="s">
        <v>177</v>
      </c>
      <c r="I20" s="46" t="s">
        <v>177</v>
      </c>
      <c r="J20" s="46">
        <v>54.95</v>
      </c>
      <c r="K20" s="46">
        <v>57.65</v>
      </c>
      <c r="L20" s="46">
        <v>35.380000000000003</v>
      </c>
      <c r="M20" s="46" t="s">
        <v>177</v>
      </c>
      <c r="N20" s="46" t="s">
        <v>177</v>
      </c>
      <c r="O20" s="48">
        <f t="shared" si="0"/>
        <v>49.326666666666661</v>
      </c>
    </row>
    <row r="21" spans="1:15">
      <c r="A21" s="46" t="s">
        <v>195</v>
      </c>
      <c r="B21" s="46" t="s">
        <v>177</v>
      </c>
      <c r="C21" s="46" t="s">
        <v>177</v>
      </c>
      <c r="D21" s="46" t="s">
        <v>177</v>
      </c>
      <c r="E21" s="46" t="s">
        <v>177</v>
      </c>
      <c r="F21" s="46" t="s">
        <v>177</v>
      </c>
      <c r="G21" s="46" t="s">
        <v>177</v>
      </c>
      <c r="H21" s="46" t="s">
        <v>177</v>
      </c>
      <c r="I21" s="46" t="s">
        <v>177</v>
      </c>
      <c r="J21" s="46">
        <v>96.02</v>
      </c>
      <c r="K21" s="46">
        <v>95.74</v>
      </c>
      <c r="L21" s="46">
        <v>95.33</v>
      </c>
      <c r="M21" s="46">
        <v>95.03</v>
      </c>
      <c r="N21" s="46">
        <v>94.75</v>
      </c>
      <c r="O21" s="48">
        <f t="shared" si="0"/>
        <v>95.373999999999995</v>
      </c>
    </row>
    <row r="22" spans="1:15">
      <c r="A22" s="46" t="s">
        <v>196</v>
      </c>
      <c r="B22" s="46" t="s">
        <v>177</v>
      </c>
      <c r="C22" s="46" t="s">
        <v>177</v>
      </c>
      <c r="D22" s="46" t="s">
        <v>177</v>
      </c>
      <c r="E22" s="46">
        <v>54.22</v>
      </c>
      <c r="F22" s="46">
        <v>54.22</v>
      </c>
      <c r="G22" s="46" t="s">
        <v>177</v>
      </c>
      <c r="H22" s="46" t="s">
        <v>177</v>
      </c>
      <c r="I22" s="46" t="s">
        <v>177</v>
      </c>
      <c r="J22" s="46">
        <v>55.78</v>
      </c>
      <c r="K22" s="46">
        <v>55.73</v>
      </c>
      <c r="L22" s="46">
        <v>55.63</v>
      </c>
      <c r="M22" s="46">
        <v>54.94</v>
      </c>
      <c r="N22" s="46">
        <v>54.43</v>
      </c>
      <c r="O22" s="48">
        <f t="shared" si="0"/>
        <v>54.99285714285714</v>
      </c>
    </row>
    <row r="23" spans="1:15">
      <c r="A23" s="46" t="s">
        <v>197</v>
      </c>
      <c r="B23" s="46" t="s">
        <v>177</v>
      </c>
      <c r="C23" s="46" t="s">
        <v>177</v>
      </c>
      <c r="D23" s="46" t="s">
        <v>177</v>
      </c>
      <c r="E23" s="46" t="s">
        <v>177</v>
      </c>
      <c r="F23" s="46" t="s">
        <v>177</v>
      </c>
      <c r="G23" s="46" t="s">
        <v>177</v>
      </c>
      <c r="H23" s="46" t="s">
        <v>177</v>
      </c>
      <c r="I23" s="46" t="s">
        <v>177</v>
      </c>
      <c r="J23" s="46">
        <v>112.03</v>
      </c>
      <c r="K23" s="46">
        <v>111.7</v>
      </c>
      <c r="L23" s="46">
        <v>111.22</v>
      </c>
      <c r="M23" s="46">
        <v>110.87</v>
      </c>
      <c r="N23" s="46">
        <v>110.54</v>
      </c>
      <c r="O23" s="48">
        <f t="shared" si="0"/>
        <v>111.27200000000001</v>
      </c>
    </row>
    <row r="24" spans="1:15">
      <c r="A24" s="46" t="s">
        <v>198</v>
      </c>
      <c r="B24" s="46" t="s">
        <v>177</v>
      </c>
      <c r="C24" s="46" t="s">
        <v>177</v>
      </c>
      <c r="D24" s="46" t="s">
        <v>177</v>
      </c>
      <c r="E24" s="46" t="s">
        <v>177</v>
      </c>
      <c r="F24" s="46" t="s">
        <v>177</v>
      </c>
      <c r="G24" s="46" t="s">
        <v>177</v>
      </c>
      <c r="H24" s="46" t="s">
        <v>177</v>
      </c>
      <c r="I24" s="46" t="s">
        <v>177</v>
      </c>
      <c r="J24" s="46">
        <v>53.8</v>
      </c>
      <c r="K24" s="46">
        <v>54.57</v>
      </c>
      <c r="L24" s="46">
        <v>53.94</v>
      </c>
      <c r="M24" s="46">
        <v>56.72</v>
      </c>
      <c r="N24" s="46">
        <v>56.72</v>
      </c>
      <c r="O24" s="48">
        <f t="shared" si="0"/>
        <v>55.15</v>
      </c>
    </row>
    <row r="25" spans="1:15">
      <c r="A25" s="46" t="s">
        <v>199</v>
      </c>
      <c r="B25" s="46" t="s">
        <v>177</v>
      </c>
      <c r="C25" s="46" t="s">
        <v>177</v>
      </c>
      <c r="D25" s="46" t="s">
        <v>177</v>
      </c>
      <c r="E25" s="46" t="s">
        <v>177</v>
      </c>
      <c r="F25" s="46" t="s">
        <v>177</v>
      </c>
      <c r="G25" s="46" t="s">
        <v>177</v>
      </c>
      <c r="H25" s="46" t="s">
        <v>177</v>
      </c>
      <c r="I25" s="46" t="s">
        <v>177</v>
      </c>
      <c r="J25" s="46">
        <v>60.34</v>
      </c>
      <c r="K25" s="46">
        <v>60.16</v>
      </c>
      <c r="L25" s="46">
        <v>59.9</v>
      </c>
      <c r="M25" s="46">
        <v>59.71</v>
      </c>
      <c r="N25" s="46">
        <v>59.46</v>
      </c>
      <c r="O25" s="48">
        <f t="shared" si="0"/>
        <v>59.914000000000001</v>
      </c>
    </row>
    <row r="26" spans="1:15">
      <c r="A26" s="46" t="s">
        <v>200</v>
      </c>
      <c r="B26" s="46" t="s">
        <v>177</v>
      </c>
      <c r="C26" s="46" t="s">
        <v>177</v>
      </c>
      <c r="D26" s="46" t="s">
        <v>177</v>
      </c>
      <c r="E26" s="46">
        <v>65.36</v>
      </c>
      <c r="F26" s="46">
        <v>65.36</v>
      </c>
      <c r="G26" s="46">
        <v>78.67</v>
      </c>
      <c r="H26" s="46">
        <v>84.55</v>
      </c>
      <c r="I26" s="46">
        <v>93.33</v>
      </c>
      <c r="J26" s="46">
        <v>82.16</v>
      </c>
      <c r="K26" s="46">
        <v>72.86</v>
      </c>
      <c r="L26" s="46">
        <v>72.55</v>
      </c>
      <c r="M26" s="46">
        <v>84.2</v>
      </c>
      <c r="N26" s="46">
        <v>87.22</v>
      </c>
      <c r="O26" s="48">
        <f t="shared" si="0"/>
        <v>78.626000000000005</v>
      </c>
    </row>
    <row r="27" spans="1:15">
      <c r="A27" s="46" t="s">
        <v>201</v>
      </c>
      <c r="B27" s="46" t="s">
        <v>177</v>
      </c>
      <c r="C27" s="46" t="s">
        <v>177</v>
      </c>
      <c r="D27" s="46" t="s">
        <v>177</v>
      </c>
      <c r="E27" s="46" t="s">
        <v>177</v>
      </c>
      <c r="F27" s="46" t="s">
        <v>177</v>
      </c>
      <c r="G27" s="46" t="s">
        <v>177</v>
      </c>
      <c r="H27" s="46" t="s">
        <v>177</v>
      </c>
      <c r="I27" s="46" t="s">
        <v>177</v>
      </c>
      <c r="J27" s="46">
        <v>61.45</v>
      </c>
      <c r="K27" s="46">
        <v>61.27</v>
      </c>
      <c r="L27" s="46">
        <v>62.16</v>
      </c>
      <c r="M27" s="46">
        <v>63.48</v>
      </c>
      <c r="N27" s="46">
        <v>65.44</v>
      </c>
      <c r="O27" s="48">
        <f t="shared" si="0"/>
        <v>62.759999999999991</v>
      </c>
    </row>
    <row r="28" spans="1:15">
      <c r="A28" s="49" t="s">
        <v>202</v>
      </c>
      <c r="B28" s="49" t="s">
        <v>177</v>
      </c>
      <c r="C28" s="49" t="s">
        <v>177</v>
      </c>
      <c r="D28" s="49" t="s">
        <v>177</v>
      </c>
      <c r="E28" s="49" t="s">
        <v>177</v>
      </c>
      <c r="F28" s="49" t="s">
        <v>177</v>
      </c>
      <c r="G28" s="49" t="s">
        <v>177</v>
      </c>
      <c r="H28" s="49" t="s">
        <v>177</v>
      </c>
      <c r="I28" s="49" t="s">
        <v>177</v>
      </c>
      <c r="J28" s="49">
        <v>81.02</v>
      </c>
      <c r="K28" s="49">
        <v>80.78</v>
      </c>
      <c r="L28" s="49">
        <v>80.44</v>
      </c>
      <c r="M28" s="49">
        <v>80.180000000000007</v>
      </c>
      <c r="N28" s="49">
        <v>79.95</v>
      </c>
      <c r="O28" s="48">
        <f t="shared" si="0"/>
        <v>80.474000000000004</v>
      </c>
    </row>
    <row r="29" spans="1:15">
      <c r="A29" s="49" t="s">
        <v>203</v>
      </c>
      <c r="B29" s="49" t="s">
        <v>177</v>
      </c>
      <c r="C29" s="49" t="s">
        <v>177</v>
      </c>
      <c r="D29" s="49" t="s">
        <v>177</v>
      </c>
      <c r="E29" s="49" t="s">
        <v>177</v>
      </c>
      <c r="F29" s="49" t="s">
        <v>177</v>
      </c>
      <c r="G29" s="49" t="s">
        <v>177</v>
      </c>
      <c r="H29" s="49" t="s">
        <v>177</v>
      </c>
      <c r="I29" s="49" t="s">
        <v>177</v>
      </c>
      <c r="J29" s="49">
        <v>98.11</v>
      </c>
      <c r="K29" s="49">
        <v>99.93</v>
      </c>
      <c r="L29" s="49">
        <v>97.32</v>
      </c>
      <c r="M29" s="49">
        <v>97.02</v>
      </c>
      <c r="N29" s="49">
        <v>96.73</v>
      </c>
      <c r="O29" s="48">
        <f t="shared" si="0"/>
        <v>97.822000000000003</v>
      </c>
    </row>
    <row r="30" spans="1:15">
      <c r="A30" s="49" t="s">
        <v>204</v>
      </c>
      <c r="B30" s="49" t="s">
        <v>177</v>
      </c>
      <c r="C30" s="49">
        <v>67.92</v>
      </c>
      <c r="D30" s="49">
        <v>67.92</v>
      </c>
      <c r="E30" s="49">
        <v>67.92</v>
      </c>
      <c r="F30" s="49">
        <v>69.239999999999995</v>
      </c>
      <c r="G30" s="49" t="s">
        <v>177</v>
      </c>
      <c r="H30" s="49">
        <v>61.71</v>
      </c>
      <c r="I30" s="49">
        <v>56.89</v>
      </c>
      <c r="J30" s="49">
        <v>58.81</v>
      </c>
      <c r="K30" s="49">
        <v>60.05</v>
      </c>
      <c r="L30" s="49">
        <v>57.54</v>
      </c>
      <c r="M30" s="49" t="s">
        <v>177</v>
      </c>
      <c r="N30" s="49" t="s">
        <v>177</v>
      </c>
      <c r="O30" s="48">
        <f t="shared" si="0"/>
        <v>63.111111111111114</v>
      </c>
    </row>
    <row r="31" spans="1:15">
      <c r="A31" s="46" t="s">
        <v>205</v>
      </c>
      <c r="B31" s="46" t="s">
        <v>177</v>
      </c>
      <c r="C31" s="46">
        <v>28.97</v>
      </c>
      <c r="D31" s="46">
        <v>24.24</v>
      </c>
      <c r="E31" s="46">
        <v>24.24</v>
      </c>
      <c r="F31" s="46">
        <v>21.24</v>
      </c>
      <c r="G31" s="46">
        <v>20.170000000000002</v>
      </c>
      <c r="H31" s="46">
        <v>21.88</v>
      </c>
      <c r="I31" s="46">
        <v>22.87</v>
      </c>
      <c r="J31" s="46">
        <v>27.01</v>
      </c>
      <c r="K31" s="46">
        <v>26.93</v>
      </c>
      <c r="L31" s="46">
        <v>26.81</v>
      </c>
      <c r="M31" s="46">
        <v>26.73</v>
      </c>
      <c r="N31" s="46">
        <v>26.65</v>
      </c>
      <c r="O31" s="48">
        <f t="shared" si="0"/>
        <v>24.811666666666664</v>
      </c>
    </row>
    <row r="32" spans="1:15">
      <c r="A32" s="46" t="s">
        <v>206</v>
      </c>
      <c r="B32" s="46" t="s">
        <v>177</v>
      </c>
      <c r="C32" s="46" t="s">
        <v>177</v>
      </c>
      <c r="D32" s="46" t="s">
        <v>177</v>
      </c>
      <c r="E32" s="46" t="s">
        <v>177</v>
      </c>
      <c r="F32" s="46" t="s">
        <v>177</v>
      </c>
      <c r="G32" s="46" t="s">
        <v>177</v>
      </c>
      <c r="H32" s="46" t="s">
        <v>177</v>
      </c>
      <c r="I32" s="46" t="s">
        <v>177</v>
      </c>
      <c r="J32" s="46">
        <v>47.22</v>
      </c>
      <c r="K32" s="46">
        <v>46.29</v>
      </c>
      <c r="L32" s="46">
        <v>48.74</v>
      </c>
      <c r="M32" s="46">
        <v>48.59</v>
      </c>
      <c r="N32" s="46">
        <v>48.44</v>
      </c>
      <c r="O32" s="48">
        <f t="shared" si="0"/>
        <v>47.856000000000002</v>
      </c>
    </row>
    <row r="33" spans="1:15">
      <c r="A33" s="46" t="s">
        <v>207</v>
      </c>
      <c r="B33" s="46" t="s">
        <v>177</v>
      </c>
      <c r="C33" s="46" t="s">
        <v>177</v>
      </c>
      <c r="D33" s="46" t="s">
        <v>177</v>
      </c>
      <c r="E33" s="46" t="s">
        <v>177</v>
      </c>
      <c r="F33" s="46" t="s">
        <v>177</v>
      </c>
      <c r="G33" s="46" t="s">
        <v>177</v>
      </c>
      <c r="H33" s="46" t="s">
        <v>177</v>
      </c>
      <c r="I33" s="46" t="s">
        <v>177</v>
      </c>
      <c r="J33" s="46" t="s">
        <v>177</v>
      </c>
      <c r="K33" s="46">
        <v>92.49</v>
      </c>
      <c r="L33" s="46" t="s">
        <v>177</v>
      </c>
      <c r="M33" s="46" t="s">
        <v>177</v>
      </c>
      <c r="N33" s="46" t="s">
        <v>177</v>
      </c>
      <c r="O33" s="48">
        <f t="shared" si="0"/>
        <v>92.49</v>
      </c>
    </row>
    <row r="34" spans="1:15">
      <c r="A34" s="46" t="s">
        <v>208</v>
      </c>
      <c r="B34" s="46" t="s">
        <v>177</v>
      </c>
      <c r="C34" s="46" t="s">
        <v>177</v>
      </c>
      <c r="D34" s="46" t="s">
        <v>177</v>
      </c>
      <c r="E34" s="46" t="s">
        <v>177</v>
      </c>
      <c r="F34" s="46" t="s">
        <v>177</v>
      </c>
      <c r="G34" s="46" t="s">
        <v>177</v>
      </c>
      <c r="H34" s="46" t="s">
        <v>177</v>
      </c>
      <c r="I34" s="46" t="s">
        <v>177</v>
      </c>
      <c r="J34" s="46">
        <v>43.39</v>
      </c>
      <c r="K34" s="46">
        <v>43.26</v>
      </c>
      <c r="L34" s="46">
        <v>43.07</v>
      </c>
      <c r="M34" s="46">
        <v>42.94</v>
      </c>
      <c r="N34" s="46">
        <v>42.81</v>
      </c>
      <c r="O34" s="48">
        <f t="shared" si="0"/>
        <v>43.094000000000001</v>
      </c>
    </row>
    <row r="35" spans="1:15">
      <c r="A35" s="46" t="s">
        <v>209</v>
      </c>
      <c r="B35" s="46" t="s">
        <v>177</v>
      </c>
      <c r="C35" s="46" t="s">
        <v>177</v>
      </c>
      <c r="D35" s="46" t="s">
        <v>177</v>
      </c>
      <c r="E35" s="46">
        <v>78.87</v>
      </c>
      <c r="F35" s="46">
        <v>80.36</v>
      </c>
      <c r="G35" s="46">
        <v>77.010000000000005</v>
      </c>
      <c r="H35" s="46">
        <v>82.4</v>
      </c>
      <c r="I35" s="46" t="s">
        <v>177</v>
      </c>
      <c r="J35" s="46">
        <v>69.209999999999994</v>
      </c>
      <c r="K35" s="46">
        <v>73.34</v>
      </c>
      <c r="L35" s="46">
        <v>72.61</v>
      </c>
      <c r="M35" s="46">
        <v>74.62</v>
      </c>
      <c r="N35" s="46">
        <v>74.849999999999994</v>
      </c>
      <c r="O35" s="48">
        <f t="shared" si="0"/>
        <v>75.918888888888887</v>
      </c>
    </row>
    <row r="36" spans="1:15">
      <c r="A36" s="46" t="s">
        <v>210</v>
      </c>
      <c r="B36" s="46" t="s">
        <v>177</v>
      </c>
      <c r="C36" s="46" t="s">
        <v>177</v>
      </c>
      <c r="D36" s="46" t="s">
        <v>177</v>
      </c>
      <c r="E36" s="46" t="s">
        <v>177</v>
      </c>
      <c r="F36" s="46" t="s">
        <v>177</v>
      </c>
      <c r="G36" s="46" t="s">
        <v>177</v>
      </c>
      <c r="H36" s="46" t="s">
        <v>177</v>
      </c>
      <c r="I36" s="46" t="s">
        <v>177</v>
      </c>
      <c r="J36" s="46" t="s">
        <v>177</v>
      </c>
      <c r="K36" s="46">
        <v>45.47</v>
      </c>
      <c r="L36" s="46">
        <v>42.13</v>
      </c>
      <c r="M36" s="46">
        <v>45.23</v>
      </c>
      <c r="N36" s="46">
        <v>46.62</v>
      </c>
      <c r="O36" s="48">
        <f t="shared" si="0"/>
        <v>44.862499999999997</v>
      </c>
    </row>
    <row r="37" spans="1:15">
      <c r="A37" s="46" t="s">
        <v>211</v>
      </c>
      <c r="B37" s="46" t="s">
        <v>177</v>
      </c>
      <c r="C37" s="46" t="s">
        <v>177</v>
      </c>
      <c r="D37" s="46" t="s">
        <v>177</v>
      </c>
      <c r="E37" s="46" t="s">
        <v>177</v>
      </c>
      <c r="F37" s="46" t="s">
        <v>177</v>
      </c>
      <c r="G37" s="46" t="s">
        <v>177</v>
      </c>
      <c r="H37" s="46" t="s">
        <v>177</v>
      </c>
      <c r="I37" s="46" t="s">
        <v>177</v>
      </c>
      <c r="J37" s="46">
        <v>74.14</v>
      </c>
      <c r="K37" s="46">
        <v>74.14</v>
      </c>
      <c r="L37" s="46" t="s">
        <v>177</v>
      </c>
      <c r="M37" s="46">
        <v>70.8</v>
      </c>
      <c r="N37" s="46">
        <v>70.8</v>
      </c>
      <c r="O37" s="48">
        <f t="shared" si="0"/>
        <v>72.47</v>
      </c>
    </row>
    <row r="38" spans="1:15">
      <c r="A38" s="46" t="s">
        <v>212</v>
      </c>
      <c r="B38" s="46" t="s">
        <v>177</v>
      </c>
      <c r="C38" s="46" t="s">
        <v>177</v>
      </c>
      <c r="D38" s="46" t="s">
        <v>177</v>
      </c>
      <c r="E38" s="46">
        <v>50.77</v>
      </c>
      <c r="F38" s="46">
        <v>50.77</v>
      </c>
      <c r="G38" s="46">
        <v>52.62</v>
      </c>
      <c r="H38" s="46">
        <v>48.61</v>
      </c>
      <c r="I38" s="46">
        <v>51.09</v>
      </c>
      <c r="J38" s="46">
        <v>50.52</v>
      </c>
      <c r="K38" s="46">
        <v>50.37</v>
      </c>
      <c r="L38" s="46">
        <v>49.61</v>
      </c>
      <c r="M38" s="46">
        <v>47.47</v>
      </c>
      <c r="N38" s="46">
        <v>46.62</v>
      </c>
      <c r="O38" s="48">
        <f t="shared" si="0"/>
        <v>49.845000000000006</v>
      </c>
    </row>
    <row r="39" spans="1:15">
      <c r="A39" s="46" t="s">
        <v>213</v>
      </c>
      <c r="B39" s="46" t="s">
        <v>177</v>
      </c>
      <c r="C39" s="46" t="s">
        <v>177</v>
      </c>
      <c r="D39" s="46" t="s">
        <v>177</v>
      </c>
      <c r="E39" s="46" t="s">
        <v>177</v>
      </c>
      <c r="F39" s="46">
        <v>70.239999999999995</v>
      </c>
      <c r="G39" s="46">
        <v>70.239999999999995</v>
      </c>
      <c r="H39" s="46">
        <v>74.52</v>
      </c>
      <c r="I39" s="46" t="s">
        <v>177</v>
      </c>
      <c r="J39" s="46" t="s">
        <v>177</v>
      </c>
      <c r="K39" s="46" t="s">
        <v>177</v>
      </c>
      <c r="L39" s="46" t="s">
        <v>177</v>
      </c>
      <c r="M39" s="46" t="s">
        <v>177</v>
      </c>
      <c r="N39" s="46" t="s">
        <v>177</v>
      </c>
      <c r="O39" s="48">
        <f t="shared" si="0"/>
        <v>71.666666666666671</v>
      </c>
    </row>
    <row r="40" spans="1:15">
      <c r="A40" s="46" t="s">
        <v>214</v>
      </c>
      <c r="B40" s="46" t="s">
        <v>177</v>
      </c>
      <c r="C40" s="46" t="s">
        <v>177</v>
      </c>
      <c r="D40" s="46" t="s">
        <v>177</v>
      </c>
      <c r="E40" s="46">
        <v>85.71</v>
      </c>
      <c r="F40" s="46">
        <v>85.71</v>
      </c>
      <c r="G40" s="46" t="s">
        <v>177</v>
      </c>
      <c r="H40" s="46" t="s">
        <v>177</v>
      </c>
      <c r="I40" s="46" t="s">
        <v>177</v>
      </c>
      <c r="J40" s="46">
        <v>66.84</v>
      </c>
      <c r="K40" s="46">
        <v>66.64</v>
      </c>
      <c r="L40" s="46">
        <v>82.86</v>
      </c>
      <c r="M40" s="46">
        <v>93.14</v>
      </c>
      <c r="N40" s="46">
        <v>92.86</v>
      </c>
      <c r="O40" s="48">
        <f t="shared" si="0"/>
        <v>81.965714285714284</v>
      </c>
    </row>
    <row r="41" spans="1:15">
      <c r="A41" s="46" t="s">
        <v>215</v>
      </c>
      <c r="B41" s="46" t="s">
        <v>177</v>
      </c>
      <c r="C41" s="46">
        <v>53.47</v>
      </c>
      <c r="D41" s="46">
        <v>53.47</v>
      </c>
      <c r="E41" s="46">
        <v>58.42</v>
      </c>
      <c r="F41" s="46">
        <v>60.28</v>
      </c>
      <c r="G41" s="46">
        <v>60.66</v>
      </c>
      <c r="H41" s="46" t="s">
        <v>177</v>
      </c>
      <c r="I41" s="46">
        <v>58.48</v>
      </c>
      <c r="J41" s="46">
        <v>58.48</v>
      </c>
      <c r="K41" s="46" t="s">
        <v>177</v>
      </c>
      <c r="L41" s="46" t="s">
        <v>177</v>
      </c>
      <c r="M41" s="46" t="s">
        <v>177</v>
      </c>
      <c r="N41" s="46" t="s">
        <v>177</v>
      </c>
      <c r="O41" s="48">
        <f t="shared" si="0"/>
        <v>57.608571428571437</v>
      </c>
    </row>
    <row r="42" spans="1:15">
      <c r="A42" s="46" t="s">
        <v>216</v>
      </c>
      <c r="B42" s="46" t="s">
        <v>177</v>
      </c>
      <c r="C42" s="46" t="s">
        <v>177</v>
      </c>
      <c r="D42" s="46" t="s">
        <v>177</v>
      </c>
      <c r="E42" s="46" t="s">
        <v>177</v>
      </c>
      <c r="F42" s="46" t="s">
        <v>177</v>
      </c>
      <c r="G42" s="46" t="s">
        <v>177</v>
      </c>
      <c r="H42" s="46" t="s">
        <v>177</v>
      </c>
      <c r="I42" s="46" t="s">
        <v>177</v>
      </c>
      <c r="J42" s="46">
        <v>86.7</v>
      </c>
      <c r="K42" s="46">
        <v>86.44</v>
      </c>
      <c r="L42" s="46">
        <v>86.44</v>
      </c>
      <c r="M42" s="46">
        <v>88.1</v>
      </c>
      <c r="N42" s="46">
        <v>87.84</v>
      </c>
      <c r="O42" s="48">
        <f t="shared" si="0"/>
        <v>87.103999999999999</v>
      </c>
    </row>
    <row r="43" spans="1:15">
      <c r="A43" s="46" t="s">
        <v>217</v>
      </c>
      <c r="B43" s="46" t="s">
        <v>177</v>
      </c>
      <c r="C43" s="46" t="s">
        <v>177</v>
      </c>
      <c r="D43" s="46" t="s">
        <v>177</v>
      </c>
      <c r="E43" s="46" t="s">
        <v>177</v>
      </c>
      <c r="F43" s="46" t="s">
        <v>177</v>
      </c>
      <c r="G43" s="46" t="s">
        <v>177</v>
      </c>
      <c r="H43" s="46">
        <v>52.81</v>
      </c>
      <c r="I43" s="46">
        <v>52.81</v>
      </c>
      <c r="J43" s="46" t="s">
        <v>177</v>
      </c>
      <c r="K43" s="46" t="s">
        <v>177</v>
      </c>
      <c r="L43" s="46" t="s">
        <v>177</v>
      </c>
      <c r="M43" s="46" t="s">
        <v>177</v>
      </c>
      <c r="N43" s="46" t="s">
        <v>177</v>
      </c>
      <c r="O43" s="48">
        <f t="shared" si="0"/>
        <v>52.81</v>
      </c>
    </row>
    <row r="44" spans="1:15">
      <c r="A44" s="46" t="s">
        <v>218</v>
      </c>
      <c r="B44" s="46" t="s">
        <v>177</v>
      </c>
      <c r="C44" s="46" t="s">
        <v>177</v>
      </c>
      <c r="D44" s="46" t="s">
        <v>177</v>
      </c>
      <c r="E44" s="46" t="s">
        <v>177</v>
      </c>
      <c r="F44" s="46" t="s">
        <v>177</v>
      </c>
      <c r="G44" s="46" t="s">
        <v>177</v>
      </c>
      <c r="H44" s="46" t="s">
        <v>177</v>
      </c>
      <c r="I44" s="46" t="s">
        <v>177</v>
      </c>
      <c r="J44" s="46">
        <v>73.7</v>
      </c>
      <c r="K44" s="46">
        <v>73.489999999999995</v>
      </c>
      <c r="L44" s="46">
        <v>73.17</v>
      </c>
      <c r="M44" s="46">
        <v>72.94</v>
      </c>
      <c r="N44" s="46">
        <v>72.73</v>
      </c>
      <c r="O44" s="48">
        <f t="shared" si="0"/>
        <v>73.206000000000003</v>
      </c>
    </row>
    <row r="45" spans="1:15">
      <c r="A45" s="46" t="s">
        <v>219</v>
      </c>
      <c r="B45" s="46" t="s">
        <v>177</v>
      </c>
      <c r="C45" s="46">
        <v>53.13</v>
      </c>
      <c r="D45" s="46">
        <v>53.13</v>
      </c>
      <c r="E45" s="46">
        <v>52.32</v>
      </c>
      <c r="F45" s="46">
        <v>51.5</v>
      </c>
      <c r="G45" s="46">
        <v>53.13</v>
      </c>
      <c r="H45" s="46">
        <v>58.93</v>
      </c>
      <c r="I45" s="46">
        <v>58.93</v>
      </c>
      <c r="J45" s="46" t="s">
        <v>177</v>
      </c>
      <c r="K45" s="46" t="s">
        <v>177</v>
      </c>
      <c r="L45" s="46" t="s">
        <v>177</v>
      </c>
      <c r="M45" s="46" t="s">
        <v>177</v>
      </c>
      <c r="N45" s="46" t="s">
        <v>177</v>
      </c>
      <c r="O45" s="48">
        <f t="shared" si="0"/>
        <v>54.438571428571436</v>
      </c>
    </row>
    <row r="46" spans="1:15">
      <c r="A46" s="46" t="s">
        <v>220</v>
      </c>
      <c r="B46" s="46" t="s">
        <v>177</v>
      </c>
      <c r="C46" s="46" t="s">
        <v>177</v>
      </c>
      <c r="D46" s="46" t="s">
        <v>177</v>
      </c>
      <c r="E46" s="46" t="s">
        <v>177</v>
      </c>
      <c r="F46" s="46" t="s">
        <v>177</v>
      </c>
      <c r="G46" s="46" t="s">
        <v>177</v>
      </c>
      <c r="H46" s="46">
        <v>53.71</v>
      </c>
      <c r="I46" s="46">
        <v>54.89</v>
      </c>
      <c r="J46" s="46">
        <v>53.06</v>
      </c>
      <c r="K46" s="46">
        <v>54.86</v>
      </c>
      <c r="L46" s="46">
        <v>56.51</v>
      </c>
      <c r="M46" s="46" t="s">
        <v>177</v>
      </c>
      <c r="N46" s="46" t="s">
        <v>177</v>
      </c>
      <c r="O46" s="48">
        <f t="shared" si="0"/>
        <v>54.605999999999995</v>
      </c>
    </row>
    <row r="47" spans="1:15">
      <c r="A47" s="46" t="s">
        <v>221</v>
      </c>
      <c r="B47" s="46" t="s">
        <v>177</v>
      </c>
      <c r="C47" s="46" t="s">
        <v>177</v>
      </c>
      <c r="D47" s="46" t="s">
        <v>177</v>
      </c>
      <c r="E47" s="46" t="s">
        <v>177</v>
      </c>
      <c r="F47" s="46" t="s">
        <v>177</v>
      </c>
      <c r="G47" s="46" t="s">
        <v>177</v>
      </c>
      <c r="H47" s="46" t="s">
        <v>177</v>
      </c>
      <c r="I47" s="46" t="s">
        <v>177</v>
      </c>
      <c r="J47" s="46">
        <v>129.03</v>
      </c>
      <c r="K47" s="46">
        <v>128.65</v>
      </c>
      <c r="L47" s="46">
        <v>128.1</v>
      </c>
      <c r="M47" s="46">
        <v>127.69</v>
      </c>
      <c r="N47" s="46">
        <v>127.32</v>
      </c>
      <c r="O47" s="48">
        <f t="shared" si="0"/>
        <v>128.15799999999999</v>
      </c>
    </row>
    <row r="48" spans="1:15">
      <c r="A48" s="46" t="s">
        <v>222</v>
      </c>
      <c r="B48" s="46" t="s">
        <v>177</v>
      </c>
      <c r="C48" s="46" t="s">
        <v>177</v>
      </c>
      <c r="D48" s="46" t="s">
        <v>177</v>
      </c>
      <c r="E48" s="46" t="s">
        <v>177</v>
      </c>
      <c r="F48" s="46" t="s">
        <v>177</v>
      </c>
      <c r="G48" s="46">
        <v>69.13</v>
      </c>
      <c r="H48" s="46">
        <v>69.13</v>
      </c>
      <c r="I48" s="46">
        <v>64.510000000000005</v>
      </c>
      <c r="J48" s="46">
        <v>65.8</v>
      </c>
      <c r="K48" s="46">
        <v>65.790000000000006</v>
      </c>
      <c r="L48" s="46">
        <v>65.56</v>
      </c>
      <c r="M48" s="46">
        <v>54.17</v>
      </c>
      <c r="N48" s="46">
        <v>54.17</v>
      </c>
      <c r="O48" s="48">
        <f t="shared" si="0"/>
        <v>63.532500000000006</v>
      </c>
    </row>
    <row r="49" spans="1:15">
      <c r="A49" s="46" t="s">
        <v>223</v>
      </c>
      <c r="B49" s="46" t="s">
        <v>177</v>
      </c>
      <c r="C49" s="46" t="s">
        <v>177</v>
      </c>
      <c r="D49" s="46" t="s">
        <v>177</v>
      </c>
      <c r="E49" s="46" t="s">
        <v>177</v>
      </c>
      <c r="F49" s="46" t="s">
        <v>177</v>
      </c>
      <c r="G49" s="46" t="s">
        <v>177</v>
      </c>
      <c r="H49" s="46" t="s">
        <v>177</v>
      </c>
      <c r="I49" s="46" t="s">
        <v>177</v>
      </c>
      <c r="J49" s="46">
        <v>117.52</v>
      </c>
      <c r="K49" s="46">
        <v>117.52</v>
      </c>
      <c r="L49" s="46">
        <v>117.52</v>
      </c>
      <c r="M49" s="46" t="s">
        <v>177</v>
      </c>
      <c r="N49" s="46" t="s">
        <v>177</v>
      </c>
      <c r="O49" s="48">
        <f t="shared" si="0"/>
        <v>117.52</v>
      </c>
    </row>
    <row r="50" spans="1:15">
      <c r="A50" s="46" t="s">
        <v>224</v>
      </c>
      <c r="B50" s="46" t="s">
        <v>177</v>
      </c>
      <c r="C50" s="46" t="s">
        <v>177</v>
      </c>
      <c r="D50" s="46" t="s">
        <v>177</v>
      </c>
      <c r="E50" s="46" t="s">
        <v>177</v>
      </c>
      <c r="F50" s="46" t="s">
        <v>177</v>
      </c>
      <c r="G50" s="46" t="s">
        <v>177</v>
      </c>
      <c r="H50" s="46" t="s">
        <v>177</v>
      </c>
      <c r="I50" s="46" t="s">
        <v>177</v>
      </c>
      <c r="J50" s="46">
        <v>56.88</v>
      </c>
      <c r="K50" s="46">
        <v>56.72</v>
      </c>
      <c r="L50" s="46">
        <v>56.47</v>
      </c>
      <c r="M50" s="46">
        <v>56.29</v>
      </c>
      <c r="N50" s="46">
        <v>56.13</v>
      </c>
      <c r="O50" s="48">
        <f t="shared" si="0"/>
        <v>56.498000000000005</v>
      </c>
    </row>
    <row r="51" spans="1:15">
      <c r="A51" s="46" t="s">
        <v>225</v>
      </c>
      <c r="B51" s="46" t="s">
        <v>177</v>
      </c>
      <c r="C51" s="46" t="s">
        <v>177</v>
      </c>
      <c r="D51" s="46" t="s">
        <v>177</v>
      </c>
      <c r="E51" s="46" t="s">
        <v>177</v>
      </c>
      <c r="F51" s="46" t="s">
        <v>177</v>
      </c>
      <c r="G51" s="46" t="s">
        <v>177</v>
      </c>
      <c r="H51" s="46" t="s">
        <v>177</v>
      </c>
      <c r="I51" s="46">
        <v>95.38</v>
      </c>
      <c r="J51" s="46" t="s">
        <v>177</v>
      </c>
      <c r="K51" s="46" t="s">
        <v>177</v>
      </c>
      <c r="L51" s="46" t="s">
        <v>177</v>
      </c>
      <c r="M51" s="46" t="s">
        <v>177</v>
      </c>
      <c r="N51" s="46" t="s">
        <v>177</v>
      </c>
      <c r="O51" s="48">
        <f t="shared" si="0"/>
        <v>95.38</v>
      </c>
    </row>
    <row r="52" spans="1:15">
      <c r="A52" s="46" t="s">
        <v>226</v>
      </c>
      <c r="B52" s="46" t="s">
        <v>177</v>
      </c>
      <c r="C52" s="46" t="s">
        <v>177</v>
      </c>
      <c r="D52" s="46" t="s">
        <v>177</v>
      </c>
      <c r="E52" s="46" t="s">
        <v>177</v>
      </c>
      <c r="F52" s="46" t="s">
        <v>177</v>
      </c>
      <c r="G52" s="46" t="s">
        <v>177</v>
      </c>
      <c r="H52" s="46">
        <v>69.489999999999995</v>
      </c>
      <c r="I52" s="46">
        <v>69.489999999999995</v>
      </c>
      <c r="J52" s="46" t="s">
        <v>177</v>
      </c>
      <c r="K52" s="46" t="s">
        <v>177</v>
      </c>
      <c r="L52" s="46" t="s">
        <v>177</v>
      </c>
      <c r="M52" s="46" t="s">
        <v>177</v>
      </c>
      <c r="N52" s="46" t="s">
        <v>177</v>
      </c>
      <c r="O52" s="48">
        <f t="shared" si="0"/>
        <v>69.489999999999995</v>
      </c>
    </row>
    <row r="53" spans="1:15">
      <c r="A53" s="46" t="s">
        <v>227</v>
      </c>
      <c r="B53" s="46" t="s">
        <v>177</v>
      </c>
      <c r="C53" s="46" t="s">
        <v>177</v>
      </c>
      <c r="D53" s="46" t="s">
        <v>177</v>
      </c>
      <c r="E53" s="46" t="s">
        <v>177</v>
      </c>
      <c r="F53" s="46" t="s">
        <v>177</v>
      </c>
      <c r="G53" s="46" t="s">
        <v>177</v>
      </c>
      <c r="H53" s="46" t="s">
        <v>177</v>
      </c>
      <c r="I53" s="46" t="s">
        <v>177</v>
      </c>
      <c r="J53" s="46">
        <v>111.61</v>
      </c>
      <c r="K53" s="46">
        <v>111.61</v>
      </c>
      <c r="L53" s="46" t="s">
        <v>177</v>
      </c>
      <c r="M53" s="46" t="s">
        <v>177</v>
      </c>
      <c r="N53" s="46" t="s">
        <v>177</v>
      </c>
      <c r="O53" s="48">
        <f t="shared" si="0"/>
        <v>111.61</v>
      </c>
    </row>
    <row r="54" spans="1:15">
      <c r="A54" s="46" t="s">
        <v>228</v>
      </c>
      <c r="B54" s="46" t="s">
        <v>177</v>
      </c>
      <c r="C54" s="46" t="s">
        <v>177</v>
      </c>
      <c r="D54" s="46" t="s">
        <v>177</v>
      </c>
      <c r="E54" s="46" t="s">
        <v>177</v>
      </c>
      <c r="F54" s="46" t="s">
        <v>177</v>
      </c>
      <c r="G54" s="46" t="s">
        <v>177</v>
      </c>
      <c r="H54" s="46" t="s">
        <v>177</v>
      </c>
      <c r="I54" s="46" t="s">
        <v>177</v>
      </c>
      <c r="J54" s="46" t="s">
        <v>177</v>
      </c>
      <c r="K54" s="46" t="s">
        <v>177</v>
      </c>
      <c r="L54" s="46" t="s">
        <v>177</v>
      </c>
      <c r="M54" s="46">
        <v>102.64</v>
      </c>
      <c r="N54" s="46">
        <v>102.64</v>
      </c>
      <c r="O54" s="48">
        <f t="shared" si="0"/>
        <v>102.64</v>
      </c>
    </row>
    <row r="55" spans="1:15">
      <c r="A55" s="46" t="s">
        <v>229</v>
      </c>
      <c r="B55" s="46" t="s">
        <v>177</v>
      </c>
      <c r="C55" s="46" t="s">
        <v>177</v>
      </c>
      <c r="D55" s="46" t="s">
        <v>177</v>
      </c>
      <c r="E55" s="46" t="s">
        <v>177</v>
      </c>
      <c r="F55" s="46" t="s">
        <v>177</v>
      </c>
      <c r="G55" s="46" t="s">
        <v>177</v>
      </c>
      <c r="H55" s="46" t="s">
        <v>177</v>
      </c>
      <c r="I55" s="46" t="s">
        <v>177</v>
      </c>
      <c r="J55" s="46">
        <v>144.43</v>
      </c>
      <c r="K55" s="46">
        <v>144</v>
      </c>
      <c r="L55" s="46">
        <v>144</v>
      </c>
      <c r="M55" s="46">
        <v>144.30000000000001</v>
      </c>
      <c r="N55" s="46">
        <v>144</v>
      </c>
      <c r="O55" s="48">
        <f t="shared" si="0"/>
        <v>144.14600000000002</v>
      </c>
    </row>
    <row r="56" spans="1:15" hidden="1">
      <c r="A56" s="46" t="s">
        <v>230</v>
      </c>
      <c r="B56" s="46">
        <v>195.98</v>
      </c>
      <c r="C56" s="46">
        <v>195.98</v>
      </c>
      <c r="D56" s="46">
        <v>195.98</v>
      </c>
      <c r="E56" s="46">
        <v>195.98</v>
      </c>
      <c r="F56" s="46">
        <v>195.98</v>
      </c>
      <c r="G56" s="46">
        <v>195.98</v>
      </c>
      <c r="H56" s="46">
        <v>195.98</v>
      </c>
      <c r="I56" s="46">
        <v>195.98</v>
      </c>
      <c r="J56" s="46" t="s">
        <v>177</v>
      </c>
      <c r="K56" s="46" t="s">
        <v>177</v>
      </c>
      <c r="L56" s="46" t="s">
        <v>177</v>
      </c>
      <c r="M56" s="46" t="s">
        <v>177</v>
      </c>
      <c r="N56" s="46" t="s">
        <v>177</v>
      </c>
      <c r="O56" s="48">
        <f t="shared" si="0"/>
        <v>195.98</v>
      </c>
    </row>
    <row r="57" spans="1:15" hidden="1">
      <c r="A57" s="46" t="s">
        <v>231</v>
      </c>
      <c r="B57" s="46">
        <v>188.89</v>
      </c>
      <c r="C57" s="46">
        <v>188.89</v>
      </c>
      <c r="D57" s="46">
        <v>188.89</v>
      </c>
      <c r="E57" s="46">
        <v>188.89</v>
      </c>
      <c r="F57" s="46">
        <v>188.89</v>
      </c>
      <c r="G57" s="46">
        <v>188.89</v>
      </c>
      <c r="H57" s="46">
        <v>188.89</v>
      </c>
      <c r="I57" s="46">
        <v>188.89</v>
      </c>
      <c r="J57" s="46" t="s">
        <v>177</v>
      </c>
      <c r="K57" s="46" t="s">
        <v>177</v>
      </c>
      <c r="L57" s="46" t="s">
        <v>177</v>
      </c>
      <c r="M57" s="46" t="s">
        <v>177</v>
      </c>
      <c r="N57" s="46" t="s">
        <v>177</v>
      </c>
      <c r="O57" s="48">
        <f t="shared" si="0"/>
        <v>188.89</v>
      </c>
    </row>
    <row r="58" spans="1:15" hidden="1">
      <c r="A58" s="46" t="s">
        <v>232</v>
      </c>
      <c r="B58" s="46">
        <v>180.13</v>
      </c>
      <c r="C58" s="46">
        <v>185.2</v>
      </c>
      <c r="D58" s="46">
        <v>188.67</v>
      </c>
      <c r="E58" s="46">
        <v>196.34</v>
      </c>
      <c r="F58" s="46">
        <v>200.74</v>
      </c>
      <c r="G58" s="46">
        <v>199.22</v>
      </c>
      <c r="H58" s="46">
        <v>200.34</v>
      </c>
      <c r="I58" s="46">
        <v>211.37</v>
      </c>
      <c r="J58" s="46">
        <v>86.39</v>
      </c>
      <c r="K58" s="46">
        <v>93.34</v>
      </c>
      <c r="L58" s="46">
        <v>95.21</v>
      </c>
      <c r="M58" s="46">
        <v>98.11</v>
      </c>
      <c r="N58" s="46">
        <v>102.25</v>
      </c>
      <c r="O58" s="48">
        <f t="shared" si="0"/>
        <v>156.71615384615382</v>
      </c>
    </row>
    <row r="59" spans="1:15" hidden="1">
      <c r="A59" s="46" t="s">
        <v>233</v>
      </c>
      <c r="B59" s="46">
        <v>162.27000000000001</v>
      </c>
      <c r="C59" s="46">
        <v>162.27000000000001</v>
      </c>
      <c r="D59" s="46">
        <v>162.27000000000001</v>
      </c>
      <c r="E59" s="46">
        <v>162.27000000000001</v>
      </c>
      <c r="F59" s="46">
        <v>162.27000000000001</v>
      </c>
      <c r="G59" s="46">
        <v>162.27000000000001</v>
      </c>
      <c r="H59" s="46">
        <v>162.27000000000001</v>
      </c>
      <c r="I59" s="46">
        <v>162.27000000000001</v>
      </c>
      <c r="J59" s="46" t="s">
        <v>177</v>
      </c>
      <c r="K59" s="46" t="s">
        <v>177</v>
      </c>
      <c r="L59" s="46" t="s">
        <v>177</v>
      </c>
      <c r="M59" s="46" t="s">
        <v>177</v>
      </c>
      <c r="N59" s="46" t="s">
        <v>177</v>
      </c>
      <c r="O59" s="48">
        <f t="shared" si="0"/>
        <v>162.27000000000001</v>
      </c>
    </row>
    <row r="60" spans="1:15" hidden="1">
      <c r="A60" s="46" t="s">
        <v>234</v>
      </c>
      <c r="B60" s="46">
        <v>160.02000000000001</v>
      </c>
      <c r="C60" s="46">
        <v>160.02000000000001</v>
      </c>
      <c r="D60" s="46">
        <v>160.02000000000001</v>
      </c>
      <c r="E60" s="46">
        <v>149.43</v>
      </c>
      <c r="F60" s="46">
        <v>149.43</v>
      </c>
      <c r="G60" s="46">
        <v>149.43</v>
      </c>
      <c r="H60" s="46">
        <v>149.43</v>
      </c>
      <c r="I60" s="46">
        <v>149.43</v>
      </c>
      <c r="J60" s="46" t="s">
        <v>177</v>
      </c>
      <c r="K60" s="46" t="s">
        <v>177</v>
      </c>
      <c r="L60" s="46" t="s">
        <v>177</v>
      </c>
      <c r="M60" s="46" t="s">
        <v>177</v>
      </c>
      <c r="N60" s="46" t="s">
        <v>177</v>
      </c>
      <c r="O60" s="48">
        <f t="shared" si="0"/>
        <v>153.40125000000003</v>
      </c>
    </row>
    <row r="61" spans="1:15" hidden="1">
      <c r="A61" s="46" t="s">
        <v>235</v>
      </c>
      <c r="B61" s="46">
        <v>158.88</v>
      </c>
      <c r="C61" s="46">
        <v>158.88</v>
      </c>
      <c r="D61" s="46">
        <v>158.88</v>
      </c>
      <c r="E61" s="46">
        <v>158.88</v>
      </c>
      <c r="F61" s="46">
        <v>158.88</v>
      </c>
      <c r="G61" s="46">
        <v>158.88</v>
      </c>
      <c r="H61" s="46">
        <v>158.88</v>
      </c>
      <c r="I61" s="46">
        <v>158.88</v>
      </c>
      <c r="J61" s="46" t="s">
        <v>177</v>
      </c>
      <c r="K61" s="46" t="s">
        <v>177</v>
      </c>
      <c r="L61" s="46" t="s">
        <v>177</v>
      </c>
      <c r="M61" s="46" t="s">
        <v>177</v>
      </c>
      <c r="N61" s="46" t="s">
        <v>177</v>
      </c>
      <c r="O61" s="48">
        <f t="shared" si="0"/>
        <v>158.88</v>
      </c>
    </row>
    <row r="62" spans="1:15" hidden="1">
      <c r="A62" s="46" t="s">
        <v>236</v>
      </c>
      <c r="B62" s="46">
        <v>155.63</v>
      </c>
      <c r="C62" s="46">
        <v>155.63</v>
      </c>
      <c r="D62" s="46">
        <v>155.63</v>
      </c>
      <c r="E62" s="46">
        <v>155.63</v>
      </c>
      <c r="F62" s="46">
        <v>157.44999999999999</v>
      </c>
      <c r="G62" s="46">
        <v>157.44999999999999</v>
      </c>
      <c r="H62" s="46">
        <v>158</v>
      </c>
      <c r="I62" s="46">
        <v>158</v>
      </c>
      <c r="J62" s="46" t="s">
        <v>177</v>
      </c>
      <c r="K62" s="46" t="s">
        <v>177</v>
      </c>
      <c r="L62" s="46" t="s">
        <v>177</v>
      </c>
      <c r="M62" s="46" t="s">
        <v>177</v>
      </c>
      <c r="N62" s="46" t="s">
        <v>177</v>
      </c>
      <c r="O62" s="48">
        <f t="shared" si="0"/>
        <v>156.67750000000001</v>
      </c>
    </row>
    <row r="63" spans="1:15" hidden="1">
      <c r="A63" s="46" t="s">
        <v>237</v>
      </c>
      <c r="B63" s="46">
        <v>151.85</v>
      </c>
      <c r="C63" s="46">
        <v>151.85</v>
      </c>
      <c r="D63" s="46">
        <v>151.85</v>
      </c>
      <c r="E63" s="46">
        <v>151.85</v>
      </c>
      <c r="F63" s="46">
        <v>151.85</v>
      </c>
      <c r="G63" s="46">
        <v>151.85</v>
      </c>
      <c r="H63" s="46">
        <v>151.85</v>
      </c>
      <c r="I63" s="46">
        <v>151.85</v>
      </c>
      <c r="J63" s="46" t="s">
        <v>177</v>
      </c>
      <c r="K63" s="46" t="s">
        <v>177</v>
      </c>
      <c r="L63" s="46" t="s">
        <v>177</v>
      </c>
      <c r="M63" s="46" t="s">
        <v>177</v>
      </c>
      <c r="N63" s="46" t="s">
        <v>177</v>
      </c>
      <c r="O63" s="48">
        <f t="shared" si="0"/>
        <v>151.85</v>
      </c>
    </row>
    <row r="64" spans="1:15" hidden="1">
      <c r="A64" s="46" t="s">
        <v>238</v>
      </c>
      <c r="B64" s="46">
        <v>150.37</v>
      </c>
      <c r="C64" s="46">
        <v>150.37</v>
      </c>
      <c r="D64" s="46">
        <v>150.37</v>
      </c>
      <c r="E64" s="46">
        <v>150.37</v>
      </c>
      <c r="F64" s="46">
        <v>150.37</v>
      </c>
      <c r="G64" s="46">
        <v>152.13</v>
      </c>
      <c r="H64" s="46">
        <v>152.13</v>
      </c>
      <c r="I64" s="46">
        <v>152.13</v>
      </c>
      <c r="J64" s="46" t="s">
        <v>177</v>
      </c>
      <c r="K64" s="46" t="s">
        <v>177</v>
      </c>
      <c r="L64" s="46" t="s">
        <v>177</v>
      </c>
      <c r="M64" s="46" t="s">
        <v>177</v>
      </c>
      <c r="N64" s="46" t="s">
        <v>177</v>
      </c>
      <c r="O64" s="48">
        <f t="shared" si="0"/>
        <v>151.03000000000003</v>
      </c>
    </row>
    <row r="65" spans="1:15" hidden="1">
      <c r="A65" s="46" t="s">
        <v>239</v>
      </c>
      <c r="B65" s="46">
        <v>147.22</v>
      </c>
      <c r="C65" s="46">
        <v>147.22</v>
      </c>
      <c r="D65" s="46">
        <v>147.22</v>
      </c>
      <c r="E65" s="46">
        <v>147.22</v>
      </c>
      <c r="F65" s="46">
        <v>147.22</v>
      </c>
      <c r="G65" s="46">
        <v>147.22</v>
      </c>
      <c r="H65" s="46">
        <v>147.22</v>
      </c>
      <c r="I65" s="46">
        <v>147.22</v>
      </c>
      <c r="J65" s="46" t="s">
        <v>177</v>
      </c>
      <c r="K65" s="46" t="s">
        <v>177</v>
      </c>
      <c r="L65" s="46" t="s">
        <v>177</v>
      </c>
      <c r="M65" s="46" t="s">
        <v>177</v>
      </c>
      <c r="N65" s="46" t="s">
        <v>177</v>
      </c>
      <c r="O65" s="48">
        <f t="shared" si="0"/>
        <v>147.22</v>
      </c>
    </row>
    <row r="66" spans="1:15" hidden="1">
      <c r="A66" s="46" t="s">
        <v>240</v>
      </c>
      <c r="B66" s="46">
        <v>147.03</v>
      </c>
      <c r="C66" s="46">
        <v>147.03</v>
      </c>
      <c r="D66" s="46">
        <v>147.03</v>
      </c>
      <c r="E66" s="46">
        <v>147.03</v>
      </c>
      <c r="F66" s="46">
        <v>147.03</v>
      </c>
      <c r="G66" s="46">
        <v>147.03</v>
      </c>
      <c r="H66" s="46">
        <v>147.03</v>
      </c>
      <c r="I66" s="46">
        <v>147.03</v>
      </c>
      <c r="J66" s="46" t="s">
        <v>177</v>
      </c>
      <c r="K66" s="46" t="s">
        <v>177</v>
      </c>
      <c r="L66" s="46" t="s">
        <v>177</v>
      </c>
      <c r="M66" s="46" t="s">
        <v>177</v>
      </c>
      <c r="N66" s="46" t="s">
        <v>177</v>
      </c>
      <c r="O66" s="48">
        <f t="shared" si="0"/>
        <v>147.03</v>
      </c>
    </row>
    <row r="67" spans="1:15" hidden="1">
      <c r="A67" s="46" t="s">
        <v>241</v>
      </c>
      <c r="B67" s="46">
        <v>146.26</v>
      </c>
      <c r="C67" s="46">
        <v>146.26</v>
      </c>
      <c r="D67" s="46">
        <v>146.26</v>
      </c>
      <c r="E67" s="46">
        <v>146.26</v>
      </c>
      <c r="F67" s="46">
        <v>146.26</v>
      </c>
      <c r="G67" s="46">
        <v>146.26</v>
      </c>
      <c r="H67" s="46">
        <v>146.26</v>
      </c>
      <c r="I67" s="46">
        <v>146.26</v>
      </c>
      <c r="J67" s="46" t="s">
        <v>177</v>
      </c>
      <c r="K67" s="46" t="s">
        <v>177</v>
      </c>
      <c r="L67" s="46" t="s">
        <v>177</v>
      </c>
      <c r="M67" s="46" t="s">
        <v>177</v>
      </c>
      <c r="N67" s="46" t="s">
        <v>177</v>
      </c>
      <c r="O67" s="48">
        <f t="shared" ref="O67:O130" si="1">AVERAGE(B67:N67)</f>
        <v>146.26</v>
      </c>
    </row>
    <row r="68" spans="1:15" hidden="1">
      <c r="A68" s="46" t="s">
        <v>242</v>
      </c>
      <c r="B68" s="46">
        <v>133.59</v>
      </c>
      <c r="C68" s="46">
        <v>133.59</v>
      </c>
      <c r="D68" s="46">
        <v>133.59</v>
      </c>
      <c r="E68" s="46">
        <v>133.59</v>
      </c>
      <c r="F68" s="46">
        <v>133.59</v>
      </c>
      <c r="G68" s="46">
        <v>133.59</v>
      </c>
      <c r="H68" s="46">
        <v>133.59</v>
      </c>
      <c r="I68" s="46">
        <v>133.59</v>
      </c>
      <c r="J68" s="46" t="s">
        <v>177</v>
      </c>
      <c r="K68" s="46" t="s">
        <v>177</v>
      </c>
      <c r="L68" s="46" t="s">
        <v>177</v>
      </c>
      <c r="M68" s="46" t="s">
        <v>177</v>
      </c>
      <c r="N68" s="46" t="s">
        <v>177</v>
      </c>
      <c r="O68" s="48">
        <f t="shared" si="1"/>
        <v>133.59</v>
      </c>
    </row>
    <row r="69" spans="1:15" hidden="1">
      <c r="A69" s="46" t="s">
        <v>243</v>
      </c>
      <c r="B69" s="46">
        <v>133.52000000000001</v>
      </c>
      <c r="C69" s="46">
        <v>133.52000000000001</v>
      </c>
      <c r="D69" s="46">
        <v>133.52000000000001</v>
      </c>
      <c r="E69" s="46">
        <v>133.52000000000001</v>
      </c>
      <c r="F69" s="46">
        <v>133.52000000000001</v>
      </c>
      <c r="G69" s="46">
        <v>133.52000000000001</v>
      </c>
      <c r="H69" s="46">
        <v>133.52000000000001</v>
      </c>
      <c r="I69" s="46">
        <v>133.52000000000001</v>
      </c>
      <c r="J69" s="46" t="s">
        <v>177</v>
      </c>
      <c r="K69" s="46" t="s">
        <v>177</v>
      </c>
      <c r="L69" s="46" t="s">
        <v>177</v>
      </c>
      <c r="M69" s="46" t="s">
        <v>177</v>
      </c>
      <c r="N69" s="46" t="s">
        <v>177</v>
      </c>
      <c r="O69" s="48">
        <f t="shared" si="1"/>
        <v>133.52000000000001</v>
      </c>
    </row>
    <row r="70" spans="1:15" hidden="1">
      <c r="A70" s="46" t="s">
        <v>244</v>
      </c>
      <c r="B70" s="46">
        <v>132.21</v>
      </c>
      <c r="C70" s="46">
        <v>132.21</v>
      </c>
      <c r="D70" s="46">
        <v>132.21</v>
      </c>
      <c r="E70" s="46">
        <v>132.21</v>
      </c>
      <c r="F70" s="46">
        <v>132.21</v>
      </c>
      <c r="G70" s="46">
        <v>132.21</v>
      </c>
      <c r="H70" s="46">
        <v>132.21</v>
      </c>
      <c r="I70" s="46">
        <v>132.21</v>
      </c>
      <c r="J70" s="46" t="s">
        <v>177</v>
      </c>
      <c r="K70" s="46" t="s">
        <v>177</v>
      </c>
      <c r="L70" s="46" t="s">
        <v>177</v>
      </c>
      <c r="M70" s="46" t="s">
        <v>177</v>
      </c>
      <c r="N70" s="46" t="s">
        <v>177</v>
      </c>
      <c r="O70" s="48">
        <f t="shared" si="1"/>
        <v>132.21</v>
      </c>
    </row>
    <row r="71" spans="1:15" hidden="1">
      <c r="A71" s="46" t="s">
        <v>245</v>
      </c>
      <c r="B71" s="46">
        <v>131.78</v>
      </c>
      <c r="C71" s="46">
        <v>133.19999999999999</v>
      </c>
      <c r="D71" s="46">
        <v>134.18</v>
      </c>
      <c r="E71" s="46">
        <v>140.08000000000001</v>
      </c>
      <c r="F71" s="46">
        <v>138.63999999999999</v>
      </c>
      <c r="G71" s="46">
        <v>139.29</v>
      </c>
      <c r="H71" s="46">
        <v>131.85</v>
      </c>
      <c r="I71" s="46">
        <v>131.52000000000001</v>
      </c>
      <c r="J71" s="46">
        <v>143.59</v>
      </c>
      <c r="K71" s="46">
        <v>145.91999999999999</v>
      </c>
      <c r="L71" s="46">
        <v>146.66999999999999</v>
      </c>
      <c r="M71" s="46">
        <v>146.66999999999999</v>
      </c>
      <c r="N71" s="46">
        <v>135.80000000000001</v>
      </c>
      <c r="O71" s="48">
        <f t="shared" si="1"/>
        <v>138.39923076923077</v>
      </c>
    </row>
    <row r="72" spans="1:15" hidden="1">
      <c r="A72" s="46" t="s">
        <v>246</v>
      </c>
      <c r="B72" s="46">
        <v>131.16</v>
      </c>
      <c r="C72" s="46">
        <v>131.16</v>
      </c>
      <c r="D72" s="46">
        <v>131.16</v>
      </c>
      <c r="E72" s="46">
        <v>131.16</v>
      </c>
      <c r="F72" s="46">
        <v>131.16</v>
      </c>
      <c r="G72" s="46">
        <v>131.16</v>
      </c>
      <c r="H72" s="46">
        <v>131.16</v>
      </c>
      <c r="I72" s="46">
        <v>131.16</v>
      </c>
      <c r="J72" s="46" t="s">
        <v>177</v>
      </c>
      <c r="K72" s="46" t="s">
        <v>177</v>
      </c>
      <c r="L72" s="46" t="s">
        <v>177</v>
      </c>
      <c r="M72" s="46" t="s">
        <v>177</v>
      </c>
      <c r="N72" s="46" t="s">
        <v>177</v>
      </c>
      <c r="O72" s="48">
        <f t="shared" si="1"/>
        <v>131.16</v>
      </c>
    </row>
    <row r="73" spans="1:15" hidden="1">
      <c r="A73" s="46" t="s">
        <v>247</v>
      </c>
      <c r="B73" s="46">
        <v>131.04</v>
      </c>
      <c r="C73" s="46">
        <v>131.04</v>
      </c>
      <c r="D73" s="46">
        <v>131.04</v>
      </c>
      <c r="E73" s="46">
        <v>131.04</v>
      </c>
      <c r="F73" s="46">
        <v>131.04</v>
      </c>
      <c r="G73" s="46">
        <v>131.04</v>
      </c>
      <c r="H73" s="46">
        <v>131.04</v>
      </c>
      <c r="I73" s="46">
        <v>131.04</v>
      </c>
      <c r="J73" s="46" t="s">
        <v>177</v>
      </c>
      <c r="K73" s="46" t="s">
        <v>177</v>
      </c>
      <c r="L73" s="46" t="s">
        <v>177</v>
      </c>
      <c r="M73" s="46" t="s">
        <v>177</v>
      </c>
      <c r="N73" s="46" t="s">
        <v>177</v>
      </c>
      <c r="O73" s="48">
        <f t="shared" si="1"/>
        <v>131.04</v>
      </c>
    </row>
    <row r="74" spans="1:15" hidden="1">
      <c r="A74" s="46" t="s">
        <v>248</v>
      </c>
      <c r="B74" s="46">
        <v>124.6</v>
      </c>
      <c r="C74" s="46">
        <v>124.6</v>
      </c>
      <c r="D74" s="46">
        <v>124.6</v>
      </c>
      <c r="E74" s="46">
        <v>124.6</v>
      </c>
      <c r="F74" s="46">
        <v>124.6</v>
      </c>
      <c r="G74" s="46">
        <v>124.6</v>
      </c>
      <c r="H74" s="46">
        <v>124.6</v>
      </c>
      <c r="I74" s="46">
        <v>124.6</v>
      </c>
      <c r="J74" s="46" t="s">
        <v>177</v>
      </c>
      <c r="K74" s="46" t="s">
        <v>177</v>
      </c>
      <c r="L74" s="46" t="s">
        <v>177</v>
      </c>
      <c r="M74" s="46" t="s">
        <v>177</v>
      </c>
      <c r="N74" s="46" t="s">
        <v>177</v>
      </c>
      <c r="O74" s="48">
        <f t="shared" si="1"/>
        <v>124.60000000000001</v>
      </c>
    </row>
    <row r="75" spans="1:15" hidden="1">
      <c r="A75" s="49" t="s">
        <v>249</v>
      </c>
      <c r="B75" s="49">
        <v>123.75</v>
      </c>
      <c r="C75" s="49">
        <v>123.75</v>
      </c>
      <c r="D75" s="49">
        <v>123.75</v>
      </c>
      <c r="E75" s="49">
        <v>123.75</v>
      </c>
      <c r="F75" s="49">
        <v>123.75</v>
      </c>
      <c r="G75" s="49">
        <v>123.75</v>
      </c>
      <c r="H75" s="49">
        <v>123.75</v>
      </c>
      <c r="I75" s="49">
        <v>123.75</v>
      </c>
      <c r="J75" s="49" t="s">
        <v>177</v>
      </c>
      <c r="K75" s="49" t="s">
        <v>177</v>
      </c>
      <c r="L75" s="49" t="s">
        <v>177</v>
      </c>
      <c r="M75" s="49" t="s">
        <v>177</v>
      </c>
      <c r="N75" s="49" t="s">
        <v>177</v>
      </c>
      <c r="O75" s="48">
        <f t="shared" si="1"/>
        <v>123.75</v>
      </c>
    </row>
    <row r="76" spans="1:15" hidden="1">
      <c r="A76" s="46" t="s">
        <v>250</v>
      </c>
      <c r="B76" s="46">
        <v>122.31</v>
      </c>
      <c r="C76" s="46">
        <v>122.31</v>
      </c>
      <c r="D76" s="46">
        <v>122.31</v>
      </c>
      <c r="E76" s="46">
        <v>122.31</v>
      </c>
      <c r="F76" s="46">
        <v>122.31</v>
      </c>
      <c r="G76" s="46">
        <v>122.31</v>
      </c>
      <c r="H76" s="46">
        <v>122.31</v>
      </c>
      <c r="I76" s="46">
        <v>118.6</v>
      </c>
      <c r="J76" s="46" t="s">
        <v>177</v>
      </c>
      <c r="K76" s="46" t="s">
        <v>177</v>
      </c>
      <c r="L76" s="46" t="s">
        <v>177</v>
      </c>
      <c r="M76" s="46" t="s">
        <v>177</v>
      </c>
      <c r="N76" s="46" t="s">
        <v>177</v>
      </c>
      <c r="O76" s="48">
        <f t="shared" si="1"/>
        <v>121.84624999999998</v>
      </c>
    </row>
    <row r="77" spans="1:15" hidden="1">
      <c r="A77" s="46" t="s">
        <v>251</v>
      </c>
      <c r="B77" s="46">
        <v>121.41</v>
      </c>
      <c r="C77" s="46">
        <v>121.41</v>
      </c>
      <c r="D77" s="46">
        <v>121.41</v>
      </c>
      <c r="E77" s="46">
        <v>121.41</v>
      </c>
      <c r="F77" s="46">
        <v>121.41</v>
      </c>
      <c r="G77" s="46">
        <v>121.41</v>
      </c>
      <c r="H77" s="46">
        <v>121.41</v>
      </c>
      <c r="I77" s="46">
        <v>121.41</v>
      </c>
      <c r="J77" s="46" t="s">
        <v>177</v>
      </c>
      <c r="K77" s="46" t="s">
        <v>177</v>
      </c>
      <c r="L77" s="46" t="s">
        <v>177</v>
      </c>
      <c r="M77" s="46" t="s">
        <v>177</v>
      </c>
      <c r="N77" s="46" t="s">
        <v>177</v>
      </c>
      <c r="O77" s="48">
        <f t="shared" si="1"/>
        <v>121.40999999999998</v>
      </c>
    </row>
    <row r="78" spans="1:15" hidden="1">
      <c r="A78" s="46" t="s">
        <v>252</v>
      </c>
      <c r="B78" s="46">
        <v>120.29</v>
      </c>
      <c r="C78" s="46">
        <v>120.29</v>
      </c>
      <c r="D78" s="46">
        <v>120.29</v>
      </c>
      <c r="E78" s="46">
        <v>120.29</v>
      </c>
      <c r="F78" s="46">
        <v>120.29</v>
      </c>
      <c r="G78" s="46">
        <v>120.29</v>
      </c>
      <c r="H78" s="46">
        <v>120.29</v>
      </c>
      <c r="I78" s="46">
        <v>120.29</v>
      </c>
      <c r="J78" s="46" t="s">
        <v>177</v>
      </c>
      <c r="K78" s="46" t="s">
        <v>177</v>
      </c>
      <c r="L78" s="46" t="s">
        <v>177</v>
      </c>
      <c r="M78" s="46" t="s">
        <v>177</v>
      </c>
      <c r="N78" s="46" t="s">
        <v>177</v>
      </c>
      <c r="O78" s="48">
        <f t="shared" si="1"/>
        <v>120.28999999999999</v>
      </c>
    </row>
    <row r="79" spans="1:15" hidden="1">
      <c r="A79" s="46" t="s">
        <v>253</v>
      </c>
      <c r="B79" s="46">
        <v>120.21</v>
      </c>
      <c r="C79" s="46">
        <v>119.97</v>
      </c>
      <c r="D79" s="46">
        <v>121.76</v>
      </c>
      <c r="E79" s="46">
        <v>121.66</v>
      </c>
      <c r="F79" s="46">
        <v>123.1</v>
      </c>
      <c r="G79" s="46">
        <v>127.14</v>
      </c>
      <c r="H79" s="46">
        <v>143.28</v>
      </c>
      <c r="I79" s="46">
        <v>142.33000000000001</v>
      </c>
      <c r="J79" s="46">
        <v>155.54</v>
      </c>
      <c r="K79" s="46">
        <v>155.08000000000001</v>
      </c>
      <c r="L79" s="46">
        <v>154.41999999999999</v>
      </c>
      <c r="M79" s="46">
        <v>153.93</v>
      </c>
      <c r="N79" s="46">
        <v>153.47999999999999</v>
      </c>
      <c r="O79" s="48">
        <f t="shared" si="1"/>
        <v>137.83846153846156</v>
      </c>
    </row>
    <row r="80" spans="1:15" hidden="1">
      <c r="A80" s="46" t="s">
        <v>254</v>
      </c>
      <c r="B80" s="46">
        <v>117.14</v>
      </c>
      <c r="C80" s="46">
        <v>117.14</v>
      </c>
      <c r="D80" s="46">
        <v>117.14</v>
      </c>
      <c r="E80" s="46">
        <v>117.14</v>
      </c>
      <c r="F80" s="46">
        <v>117.14</v>
      </c>
      <c r="G80" s="46">
        <v>117.14</v>
      </c>
      <c r="H80" s="46">
        <v>117.14</v>
      </c>
      <c r="I80" s="46">
        <v>117.14</v>
      </c>
      <c r="J80" s="46" t="s">
        <v>177</v>
      </c>
      <c r="K80" s="46" t="s">
        <v>177</v>
      </c>
      <c r="L80" s="46" t="s">
        <v>177</v>
      </c>
      <c r="M80" s="46" t="s">
        <v>177</v>
      </c>
      <c r="N80" s="46" t="s">
        <v>177</v>
      </c>
      <c r="O80" s="48">
        <f t="shared" si="1"/>
        <v>117.14</v>
      </c>
    </row>
    <row r="81" spans="1:15" hidden="1">
      <c r="A81" s="46" t="s">
        <v>255</v>
      </c>
      <c r="B81" s="46">
        <v>115.66</v>
      </c>
      <c r="C81" s="46">
        <v>115.66</v>
      </c>
      <c r="D81" s="46">
        <v>115.66</v>
      </c>
      <c r="E81" s="46">
        <v>115.66</v>
      </c>
      <c r="F81" s="46">
        <v>115.66</v>
      </c>
      <c r="G81" s="46">
        <v>115.66</v>
      </c>
      <c r="H81" s="46">
        <v>115.66</v>
      </c>
      <c r="I81" s="46">
        <v>115.66</v>
      </c>
      <c r="J81" s="46" t="s">
        <v>177</v>
      </c>
      <c r="K81" s="46" t="s">
        <v>177</v>
      </c>
      <c r="L81" s="46" t="s">
        <v>177</v>
      </c>
      <c r="M81" s="46" t="s">
        <v>177</v>
      </c>
      <c r="N81" s="46" t="s">
        <v>177</v>
      </c>
      <c r="O81" s="48">
        <f t="shared" si="1"/>
        <v>115.65999999999998</v>
      </c>
    </row>
    <row r="82" spans="1:15" hidden="1">
      <c r="A82" s="46" t="s">
        <v>256</v>
      </c>
      <c r="B82" s="46">
        <v>114.9</v>
      </c>
      <c r="C82" s="46">
        <v>114.9</v>
      </c>
      <c r="D82" s="46">
        <v>114.9</v>
      </c>
      <c r="E82" s="46">
        <v>116.97</v>
      </c>
      <c r="F82" s="46">
        <v>116.97</v>
      </c>
      <c r="G82" s="46">
        <v>111.88</v>
      </c>
      <c r="H82" s="46">
        <v>111.88</v>
      </c>
      <c r="I82" s="46">
        <v>109.68</v>
      </c>
      <c r="J82" s="46" t="s">
        <v>177</v>
      </c>
      <c r="K82" s="46" t="s">
        <v>177</v>
      </c>
      <c r="L82" s="46" t="s">
        <v>177</v>
      </c>
      <c r="M82" s="46" t="s">
        <v>177</v>
      </c>
      <c r="N82" s="46" t="s">
        <v>177</v>
      </c>
      <c r="O82" s="48">
        <f t="shared" si="1"/>
        <v>114.01000000000002</v>
      </c>
    </row>
    <row r="83" spans="1:15" hidden="1">
      <c r="A83" s="49" t="s">
        <v>257</v>
      </c>
      <c r="B83" s="49">
        <v>114.32</v>
      </c>
      <c r="C83" s="49">
        <v>114.32</v>
      </c>
      <c r="D83" s="49">
        <v>114.32</v>
      </c>
      <c r="E83" s="49">
        <v>114.39</v>
      </c>
      <c r="F83" s="49">
        <v>114.32</v>
      </c>
      <c r="G83" s="49">
        <v>115.21</v>
      </c>
      <c r="H83" s="49">
        <v>115.14</v>
      </c>
      <c r="I83" s="49">
        <v>115.66</v>
      </c>
      <c r="J83" s="49" t="s">
        <v>177</v>
      </c>
      <c r="K83" s="49" t="s">
        <v>177</v>
      </c>
      <c r="L83" s="49" t="s">
        <v>177</v>
      </c>
      <c r="M83" s="49" t="s">
        <v>177</v>
      </c>
      <c r="N83" s="49" t="s">
        <v>177</v>
      </c>
      <c r="O83" s="48">
        <f t="shared" si="1"/>
        <v>114.71</v>
      </c>
    </row>
    <row r="84" spans="1:15" hidden="1">
      <c r="A84" s="46" t="s">
        <v>258</v>
      </c>
      <c r="B84" s="46">
        <v>113.53</v>
      </c>
      <c r="C84" s="46">
        <v>113.53</v>
      </c>
      <c r="D84" s="46">
        <v>113.53</v>
      </c>
      <c r="E84" s="46">
        <v>113.53</v>
      </c>
      <c r="F84" s="46">
        <v>113.53</v>
      </c>
      <c r="G84" s="46">
        <v>115.64</v>
      </c>
      <c r="H84" s="46">
        <v>117.18</v>
      </c>
      <c r="I84" s="46">
        <v>117.18</v>
      </c>
      <c r="J84" s="46" t="s">
        <v>177</v>
      </c>
      <c r="K84" s="46" t="s">
        <v>177</v>
      </c>
      <c r="L84" s="46" t="s">
        <v>177</v>
      </c>
      <c r="M84" s="46" t="s">
        <v>177</v>
      </c>
      <c r="N84" s="46" t="s">
        <v>177</v>
      </c>
      <c r="O84" s="48">
        <f t="shared" si="1"/>
        <v>114.70625000000001</v>
      </c>
    </row>
    <row r="85" spans="1:15" hidden="1">
      <c r="A85" s="46" t="s">
        <v>259</v>
      </c>
      <c r="B85" s="46">
        <v>113.38</v>
      </c>
      <c r="C85" s="46">
        <v>113.38</v>
      </c>
      <c r="D85" s="46">
        <v>113.38</v>
      </c>
      <c r="E85" s="46">
        <v>113.38</v>
      </c>
      <c r="F85" s="46">
        <v>113.38</v>
      </c>
      <c r="G85" s="46">
        <v>113.38</v>
      </c>
      <c r="H85" s="46">
        <v>113.38</v>
      </c>
      <c r="I85" s="46">
        <v>113.38</v>
      </c>
      <c r="J85" s="46" t="s">
        <v>177</v>
      </c>
      <c r="K85" s="46" t="s">
        <v>177</v>
      </c>
      <c r="L85" s="46" t="s">
        <v>177</v>
      </c>
      <c r="M85" s="46" t="s">
        <v>177</v>
      </c>
      <c r="N85" s="46" t="s">
        <v>177</v>
      </c>
      <c r="O85" s="48">
        <f t="shared" si="1"/>
        <v>113.38</v>
      </c>
    </row>
    <row r="86" spans="1:15" hidden="1">
      <c r="A86" s="46" t="s">
        <v>260</v>
      </c>
      <c r="B86" s="46">
        <v>111.93</v>
      </c>
      <c r="C86" s="46">
        <v>99.84</v>
      </c>
      <c r="D86" s="46">
        <v>100.49</v>
      </c>
      <c r="E86" s="46">
        <v>119.67</v>
      </c>
      <c r="F86" s="46">
        <v>101.45</v>
      </c>
      <c r="G86" s="46">
        <v>101.45</v>
      </c>
      <c r="H86" s="46">
        <v>120.79</v>
      </c>
      <c r="I86" s="46">
        <v>92.31</v>
      </c>
      <c r="J86" s="46">
        <v>236.06</v>
      </c>
      <c r="K86" s="46">
        <v>235.36</v>
      </c>
      <c r="L86" s="46">
        <v>234.35</v>
      </c>
      <c r="M86" s="46">
        <v>233.61</v>
      </c>
      <c r="N86" s="46">
        <v>232.93</v>
      </c>
      <c r="O86" s="48">
        <f t="shared" si="1"/>
        <v>155.40307692307692</v>
      </c>
    </row>
    <row r="87" spans="1:15" hidden="1">
      <c r="A87" s="46" t="s">
        <v>257</v>
      </c>
      <c r="B87" s="46">
        <v>111.88</v>
      </c>
      <c r="C87" s="46">
        <v>108.56</v>
      </c>
      <c r="D87" s="46">
        <v>107.67</v>
      </c>
      <c r="E87" s="46">
        <v>107.09</v>
      </c>
      <c r="F87" s="46">
        <v>106.74</v>
      </c>
      <c r="G87" s="46">
        <v>105.15</v>
      </c>
      <c r="H87" s="46">
        <v>107.82</v>
      </c>
      <c r="I87" s="46">
        <v>112.12</v>
      </c>
      <c r="J87" s="46">
        <v>97.86</v>
      </c>
      <c r="K87" s="46">
        <v>92.93</v>
      </c>
      <c r="L87" s="46">
        <v>87.37</v>
      </c>
      <c r="M87" s="46" t="s">
        <v>177</v>
      </c>
      <c r="N87" s="46" t="s">
        <v>177</v>
      </c>
      <c r="O87" s="48">
        <f t="shared" si="1"/>
        <v>104.10818181818182</v>
      </c>
    </row>
    <row r="88" spans="1:15" hidden="1">
      <c r="A88" s="49" t="s">
        <v>261</v>
      </c>
      <c r="B88" s="49">
        <v>111.09</v>
      </c>
      <c r="C88" s="49">
        <v>111.09</v>
      </c>
      <c r="D88" s="49">
        <v>111.09</v>
      </c>
      <c r="E88" s="49">
        <v>111.09</v>
      </c>
      <c r="F88" s="49">
        <v>111.09</v>
      </c>
      <c r="G88" s="49">
        <v>111.09</v>
      </c>
      <c r="H88" s="49">
        <v>111.09</v>
      </c>
      <c r="I88" s="49">
        <v>111.09</v>
      </c>
      <c r="J88" s="49" t="s">
        <v>177</v>
      </c>
      <c r="K88" s="49" t="s">
        <v>177</v>
      </c>
      <c r="L88" s="49" t="s">
        <v>177</v>
      </c>
      <c r="M88" s="49" t="s">
        <v>177</v>
      </c>
      <c r="N88" s="49" t="s">
        <v>177</v>
      </c>
      <c r="O88" s="48">
        <f t="shared" si="1"/>
        <v>111.09000000000002</v>
      </c>
    </row>
    <row r="89" spans="1:15" hidden="1">
      <c r="A89" s="46" t="s">
        <v>262</v>
      </c>
      <c r="B89" s="46">
        <v>110.15</v>
      </c>
      <c r="C89" s="46">
        <v>114.68</v>
      </c>
      <c r="D89" s="46">
        <v>116.58</v>
      </c>
      <c r="E89" s="46">
        <v>116.58</v>
      </c>
      <c r="F89" s="46">
        <v>104.86</v>
      </c>
      <c r="G89" s="46">
        <v>104.86</v>
      </c>
      <c r="H89" s="46">
        <v>102.49</v>
      </c>
      <c r="I89" s="46">
        <v>88.4</v>
      </c>
      <c r="J89" s="46">
        <v>94.29</v>
      </c>
      <c r="K89" s="46">
        <v>97.55</v>
      </c>
      <c r="L89" s="46">
        <v>91.14</v>
      </c>
      <c r="M89" s="46">
        <v>90.85</v>
      </c>
      <c r="N89" s="46">
        <v>90.58</v>
      </c>
      <c r="O89" s="48">
        <f t="shared" si="1"/>
        <v>101.77</v>
      </c>
    </row>
    <row r="90" spans="1:15" hidden="1">
      <c r="A90" s="46" t="s">
        <v>227</v>
      </c>
      <c r="B90" s="46">
        <v>109.36</v>
      </c>
      <c r="C90" s="46">
        <v>110.68</v>
      </c>
      <c r="D90" s="46">
        <v>109.39</v>
      </c>
      <c r="E90" s="46">
        <v>108.37</v>
      </c>
      <c r="F90" s="46">
        <v>108.53</v>
      </c>
      <c r="G90" s="46">
        <v>109.72</v>
      </c>
      <c r="H90" s="46">
        <v>109.89</v>
      </c>
      <c r="I90" s="46">
        <v>110.64</v>
      </c>
      <c r="J90" s="46">
        <v>101.8</v>
      </c>
      <c r="K90" s="46">
        <v>103.07</v>
      </c>
      <c r="L90" s="46">
        <v>107.32</v>
      </c>
      <c r="M90" s="46">
        <v>108.75</v>
      </c>
      <c r="N90" s="46">
        <v>107.98</v>
      </c>
      <c r="O90" s="48">
        <f t="shared" si="1"/>
        <v>108.11538461538461</v>
      </c>
    </row>
    <row r="91" spans="1:15" hidden="1">
      <c r="A91" s="46" t="s">
        <v>263</v>
      </c>
      <c r="B91" s="46">
        <v>108.95</v>
      </c>
      <c r="C91" s="46">
        <v>108.95</v>
      </c>
      <c r="D91" s="46">
        <v>108.95</v>
      </c>
      <c r="E91" s="46">
        <v>108.95</v>
      </c>
      <c r="F91" s="46">
        <v>108.95</v>
      </c>
      <c r="G91" s="46">
        <v>108.95</v>
      </c>
      <c r="H91" s="46">
        <v>108.95</v>
      </c>
      <c r="I91" s="46">
        <v>114.85</v>
      </c>
      <c r="J91" s="46" t="s">
        <v>177</v>
      </c>
      <c r="K91" s="46" t="s">
        <v>177</v>
      </c>
      <c r="L91" s="46" t="s">
        <v>177</v>
      </c>
      <c r="M91" s="46" t="s">
        <v>177</v>
      </c>
      <c r="N91" s="46" t="s">
        <v>177</v>
      </c>
      <c r="O91" s="48">
        <f t="shared" si="1"/>
        <v>109.68750000000001</v>
      </c>
    </row>
    <row r="92" spans="1:15" hidden="1">
      <c r="A92" s="46" t="s">
        <v>264</v>
      </c>
      <c r="B92" s="46">
        <v>108.73</v>
      </c>
      <c r="C92" s="46">
        <v>108.73</v>
      </c>
      <c r="D92" s="46">
        <v>108.73</v>
      </c>
      <c r="E92" s="46">
        <v>108.73</v>
      </c>
      <c r="F92" s="46">
        <v>108.73</v>
      </c>
      <c r="G92" s="46">
        <v>108.73</v>
      </c>
      <c r="H92" s="46">
        <v>108.73</v>
      </c>
      <c r="I92" s="46">
        <v>108.73</v>
      </c>
      <c r="J92" s="46" t="s">
        <v>177</v>
      </c>
      <c r="K92" s="46" t="s">
        <v>177</v>
      </c>
      <c r="L92" s="46" t="s">
        <v>177</v>
      </c>
      <c r="M92" s="46" t="s">
        <v>177</v>
      </c>
      <c r="N92" s="46" t="s">
        <v>177</v>
      </c>
      <c r="O92" s="48">
        <f t="shared" si="1"/>
        <v>108.73</v>
      </c>
    </row>
    <row r="93" spans="1:15" hidden="1">
      <c r="A93" s="46" t="s">
        <v>265</v>
      </c>
      <c r="B93" s="46">
        <v>108.48</v>
      </c>
      <c r="C93" s="46">
        <v>122</v>
      </c>
      <c r="D93" s="46">
        <v>122.06</v>
      </c>
      <c r="E93" s="46">
        <v>123.82</v>
      </c>
      <c r="F93" s="46">
        <v>128.26</v>
      </c>
      <c r="G93" s="46">
        <v>124.09</v>
      </c>
      <c r="H93" s="46">
        <v>129.71</v>
      </c>
      <c r="I93" s="46">
        <v>135.84</v>
      </c>
      <c r="J93" s="46">
        <v>121.44</v>
      </c>
      <c r="K93" s="46">
        <v>120.01</v>
      </c>
      <c r="L93" s="46">
        <v>120.27</v>
      </c>
      <c r="M93" s="46">
        <v>123.6</v>
      </c>
      <c r="N93" s="46">
        <v>122.26</v>
      </c>
      <c r="O93" s="48">
        <f t="shared" si="1"/>
        <v>123.21846153846153</v>
      </c>
    </row>
    <row r="94" spans="1:15" hidden="1">
      <c r="A94" s="49" t="s">
        <v>266</v>
      </c>
      <c r="B94" s="49">
        <v>107.6</v>
      </c>
      <c r="C94" s="49">
        <v>107.6</v>
      </c>
      <c r="D94" s="49">
        <v>107.6</v>
      </c>
      <c r="E94" s="49">
        <v>107.6</v>
      </c>
      <c r="F94" s="49">
        <v>107.6</v>
      </c>
      <c r="G94" s="49">
        <v>107.6</v>
      </c>
      <c r="H94" s="49">
        <v>107.6</v>
      </c>
      <c r="I94" s="49">
        <v>107.6</v>
      </c>
      <c r="J94" s="49" t="s">
        <v>177</v>
      </c>
      <c r="K94" s="49" t="s">
        <v>177</v>
      </c>
      <c r="L94" s="49" t="s">
        <v>177</v>
      </c>
      <c r="M94" s="49" t="s">
        <v>177</v>
      </c>
      <c r="N94" s="49" t="s">
        <v>177</v>
      </c>
      <c r="O94" s="48">
        <f t="shared" si="1"/>
        <v>107.60000000000001</v>
      </c>
    </row>
    <row r="95" spans="1:15" hidden="1">
      <c r="A95" s="46" t="s">
        <v>267</v>
      </c>
      <c r="B95" s="46">
        <v>106.38</v>
      </c>
      <c r="C95" s="46">
        <v>105.64</v>
      </c>
      <c r="D95" s="46">
        <v>105.64</v>
      </c>
      <c r="E95" s="46">
        <v>104.57</v>
      </c>
      <c r="F95" s="46">
        <v>104.43</v>
      </c>
      <c r="G95" s="46">
        <v>105.54</v>
      </c>
      <c r="H95" s="46">
        <v>109.35</v>
      </c>
      <c r="I95" s="46">
        <v>109.51</v>
      </c>
      <c r="J95" s="46">
        <v>103.04</v>
      </c>
      <c r="K95" s="46">
        <v>101.11</v>
      </c>
      <c r="L95" s="46">
        <v>101.08</v>
      </c>
      <c r="M95" s="46">
        <v>100.48</v>
      </c>
      <c r="N95" s="46">
        <v>105.96</v>
      </c>
      <c r="O95" s="48">
        <f t="shared" si="1"/>
        <v>104.82538461538459</v>
      </c>
    </row>
    <row r="96" spans="1:15" hidden="1">
      <c r="A96" s="46" t="s">
        <v>268</v>
      </c>
      <c r="B96" s="46">
        <v>106.3</v>
      </c>
      <c r="C96" s="46">
        <v>104.82</v>
      </c>
      <c r="D96" s="46">
        <v>104.27</v>
      </c>
      <c r="E96" s="46">
        <v>108.22</v>
      </c>
      <c r="F96" s="46">
        <v>109.04</v>
      </c>
      <c r="G96" s="46">
        <v>110.39</v>
      </c>
      <c r="H96" s="46">
        <v>110.35</v>
      </c>
      <c r="I96" s="46">
        <v>109.42</v>
      </c>
      <c r="J96" s="46">
        <v>118.57</v>
      </c>
      <c r="K96" s="46">
        <v>117.37</v>
      </c>
      <c r="L96" s="46">
        <v>116.09</v>
      </c>
      <c r="M96" s="46">
        <v>116.1</v>
      </c>
      <c r="N96" s="46">
        <v>103.62</v>
      </c>
      <c r="O96" s="48">
        <f t="shared" si="1"/>
        <v>110.35076923076923</v>
      </c>
    </row>
    <row r="97" spans="1:15" hidden="1">
      <c r="A97" s="46" t="s">
        <v>269</v>
      </c>
      <c r="B97" s="46">
        <v>104.43</v>
      </c>
      <c r="C97" s="46">
        <v>104.43</v>
      </c>
      <c r="D97" s="46">
        <v>104.43</v>
      </c>
      <c r="E97" s="46">
        <v>104.43</v>
      </c>
      <c r="F97" s="46">
        <v>104.43</v>
      </c>
      <c r="G97" s="46">
        <v>104.43</v>
      </c>
      <c r="H97" s="46">
        <v>123.24</v>
      </c>
      <c r="I97" s="46">
        <v>131.80000000000001</v>
      </c>
      <c r="J97" s="46" t="s">
        <v>177</v>
      </c>
      <c r="K97" s="46" t="s">
        <v>177</v>
      </c>
      <c r="L97" s="46" t="s">
        <v>177</v>
      </c>
      <c r="M97" s="46" t="s">
        <v>177</v>
      </c>
      <c r="N97" s="46" t="s">
        <v>177</v>
      </c>
      <c r="O97" s="48">
        <f t="shared" si="1"/>
        <v>110.20250000000001</v>
      </c>
    </row>
    <row r="98" spans="1:15" hidden="1">
      <c r="A98" s="46" t="s">
        <v>270</v>
      </c>
      <c r="B98" s="46">
        <v>104.32</v>
      </c>
      <c r="C98" s="46">
        <v>102.07</v>
      </c>
      <c r="D98" s="46" t="s">
        <v>177</v>
      </c>
      <c r="E98" s="46" t="s">
        <v>177</v>
      </c>
      <c r="F98" s="46">
        <v>103.37</v>
      </c>
      <c r="G98" s="46">
        <v>98.09</v>
      </c>
      <c r="H98" s="46">
        <v>100</v>
      </c>
      <c r="I98" s="46">
        <v>102.13</v>
      </c>
      <c r="J98" s="46" t="s">
        <v>177</v>
      </c>
      <c r="K98" s="46" t="s">
        <v>177</v>
      </c>
      <c r="L98" s="46" t="s">
        <v>177</v>
      </c>
      <c r="M98" s="46">
        <v>95.73</v>
      </c>
      <c r="N98" s="46">
        <v>95.73</v>
      </c>
      <c r="O98" s="48">
        <f t="shared" si="1"/>
        <v>100.18</v>
      </c>
    </row>
    <row r="99" spans="1:15" hidden="1">
      <c r="A99" s="46" t="s">
        <v>271</v>
      </c>
      <c r="B99" s="46">
        <v>104.29</v>
      </c>
      <c r="C99" s="46">
        <v>104.29</v>
      </c>
      <c r="D99" s="46">
        <v>104.29</v>
      </c>
      <c r="E99" s="46">
        <v>104.29</v>
      </c>
      <c r="F99" s="46">
        <v>104.29</v>
      </c>
      <c r="G99" s="46">
        <v>104.29</v>
      </c>
      <c r="H99" s="46">
        <v>104.29</v>
      </c>
      <c r="I99" s="46">
        <v>104.29</v>
      </c>
      <c r="J99" s="46" t="s">
        <v>177</v>
      </c>
      <c r="K99" s="46" t="s">
        <v>177</v>
      </c>
      <c r="L99" s="46" t="s">
        <v>177</v>
      </c>
      <c r="M99" s="46" t="s">
        <v>177</v>
      </c>
      <c r="N99" s="46" t="s">
        <v>177</v>
      </c>
      <c r="O99" s="48">
        <f t="shared" si="1"/>
        <v>104.28999999999999</v>
      </c>
    </row>
    <row r="100" spans="1:15" hidden="1">
      <c r="A100" s="46" t="s">
        <v>272</v>
      </c>
      <c r="B100" s="46">
        <v>103.94</v>
      </c>
      <c r="C100" s="46">
        <v>110.72</v>
      </c>
      <c r="D100" s="46">
        <v>118.39</v>
      </c>
      <c r="E100" s="46">
        <v>124.79</v>
      </c>
      <c r="F100" s="46">
        <v>135.72999999999999</v>
      </c>
      <c r="G100" s="46" t="s">
        <v>177</v>
      </c>
      <c r="H100" s="46" t="s">
        <v>177</v>
      </c>
      <c r="I100" s="46" t="s">
        <v>177</v>
      </c>
      <c r="J100" s="46">
        <v>51.01</v>
      </c>
      <c r="K100" s="46">
        <v>50.86</v>
      </c>
      <c r="L100" s="46">
        <v>50.64</v>
      </c>
      <c r="M100" s="46">
        <v>50.48</v>
      </c>
      <c r="N100" s="46">
        <v>50.34</v>
      </c>
      <c r="O100" s="48">
        <f t="shared" si="1"/>
        <v>84.690000000000012</v>
      </c>
    </row>
    <row r="101" spans="1:15" hidden="1">
      <c r="A101" s="46" t="s">
        <v>273</v>
      </c>
      <c r="B101" s="46">
        <v>103.72</v>
      </c>
      <c r="C101" s="46">
        <v>104.42</v>
      </c>
      <c r="D101" s="46">
        <v>102.64</v>
      </c>
      <c r="E101" s="46">
        <v>104.22</v>
      </c>
      <c r="F101" s="46">
        <v>107.05</v>
      </c>
      <c r="G101" s="46">
        <v>109.14</v>
      </c>
      <c r="H101" s="46">
        <v>110.04</v>
      </c>
      <c r="I101" s="46">
        <v>110.19</v>
      </c>
      <c r="J101" s="46">
        <v>114.97</v>
      </c>
      <c r="K101" s="46">
        <v>117.67</v>
      </c>
      <c r="L101" s="46">
        <v>116.41</v>
      </c>
      <c r="M101" s="46">
        <v>112.1</v>
      </c>
      <c r="N101" s="46">
        <v>113.31</v>
      </c>
      <c r="O101" s="48">
        <f t="shared" si="1"/>
        <v>109.68307692307691</v>
      </c>
    </row>
    <row r="102" spans="1:15" hidden="1">
      <c r="A102" s="46" t="s">
        <v>274</v>
      </c>
      <c r="B102" s="46">
        <v>103.57</v>
      </c>
      <c r="C102" s="46">
        <v>103.7</v>
      </c>
      <c r="D102" s="46">
        <v>103.7</v>
      </c>
      <c r="E102" s="46">
        <v>103.07</v>
      </c>
      <c r="F102" s="46">
        <v>103.07</v>
      </c>
      <c r="G102" s="46">
        <v>102.87</v>
      </c>
      <c r="H102" s="46">
        <v>102.53</v>
      </c>
      <c r="I102" s="46">
        <v>102.27</v>
      </c>
      <c r="J102" s="46" t="s">
        <v>177</v>
      </c>
      <c r="K102" s="46" t="s">
        <v>177</v>
      </c>
      <c r="L102" s="46" t="s">
        <v>177</v>
      </c>
      <c r="M102" s="46" t="s">
        <v>177</v>
      </c>
      <c r="N102" s="46" t="s">
        <v>177</v>
      </c>
      <c r="O102" s="48">
        <f t="shared" si="1"/>
        <v>103.09749999999998</v>
      </c>
    </row>
    <row r="103" spans="1:15" hidden="1">
      <c r="A103" s="46" t="s">
        <v>275</v>
      </c>
      <c r="B103" s="46">
        <v>103.41</v>
      </c>
      <c r="C103" s="46">
        <v>97.66</v>
      </c>
      <c r="D103" s="46">
        <v>88.48</v>
      </c>
      <c r="E103" s="46">
        <v>78.59</v>
      </c>
      <c r="F103" s="46">
        <v>91.26</v>
      </c>
      <c r="G103" s="46" t="s">
        <v>177</v>
      </c>
      <c r="H103" s="46" t="s">
        <v>177</v>
      </c>
      <c r="I103" s="46" t="s">
        <v>177</v>
      </c>
      <c r="J103" s="46" t="s">
        <v>177</v>
      </c>
      <c r="K103" s="46" t="s">
        <v>177</v>
      </c>
      <c r="L103" s="46" t="s">
        <v>177</v>
      </c>
      <c r="M103" s="46" t="s">
        <v>177</v>
      </c>
      <c r="N103" s="46" t="s">
        <v>177</v>
      </c>
      <c r="O103" s="48">
        <f t="shared" si="1"/>
        <v>91.88</v>
      </c>
    </row>
    <row r="104" spans="1:15" hidden="1">
      <c r="A104" s="46" t="s">
        <v>276</v>
      </c>
      <c r="B104" s="46">
        <v>103.05</v>
      </c>
      <c r="C104" s="46">
        <v>103.05</v>
      </c>
      <c r="D104" s="46">
        <v>103.05</v>
      </c>
      <c r="E104" s="46">
        <v>103.05</v>
      </c>
      <c r="F104" s="46">
        <v>103.05</v>
      </c>
      <c r="G104" s="46">
        <v>103.05</v>
      </c>
      <c r="H104" s="46">
        <v>103.05</v>
      </c>
      <c r="I104" s="46">
        <v>103.05</v>
      </c>
      <c r="J104" s="46" t="s">
        <v>177</v>
      </c>
      <c r="K104" s="46" t="s">
        <v>177</v>
      </c>
      <c r="L104" s="46" t="s">
        <v>177</v>
      </c>
      <c r="M104" s="46" t="s">
        <v>177</v>
      </c>
      <c r="N104" s="46" t="s">
        <v>177</v>
      </c>
      <c r="O104" s="48">
        <f t="shared" si="1"/>
        <v>103.04999999999998</v>
      </c>
    </row>
    <row r="105" spans="1:15" hidden="1">
      <c r="A105" s="46" t="s">
        <v>277</v>
      </c>
      <c r="B105" s="46">
        <v>102.94</v>
      </c>
      <c r="C105" s="46">
        <v>102.94</v>
      </c>
      <c r="D105" s="46">
        <v>102.94</v>
      </c>
      <c r="E105" s="46">
        <v>102.94</v>
      </c>
      <c r="F105" s="46">
        <v>102.94</v>
      </c>
      <c r="G105" s="46">
        <v>102.94</v>
      </c>
      <c r="H105" s="46">
        <v>102.94</v>
      </c>
      <c r="I105" s="46">
        <v>102.94</v>
      </c>
      <c r="J105" s="46" t="s">
        <v>177</v>
      </c>
      <c r="K105" s="46" t="s">
        <v>177</v>
      </c>
      <c r="L105" s="46" t="s">
        <v>177</v>
      </c>
      <c r="M105" s="46" t="s">
        <v>177</v>
      </c>
      <c r="N105" s="46" t="s">
        <v>177</v>
      </c>
      <c r="O105" s="48">
        <f t="shared" si="1"/>
        <v>102.94000000000003</v>
      </c>
    </row>
    <row r="106" spans="1:15" hidden="1">
      <c r="A106" s="46" t="s">
        <v>278</v>
      </c>
      <c r="B106" s="46">
        <v>102.86</v>
      </c>
      <c r="C106" s="46">
        <v>102.86</v>
      </c>
      <c r="D106" s="46">
        <v>102.86</v>
      </c>
      <c r="E106" s="46">
        <v>102.86</v>
      </c>
      <c r="F106" s="46">
        <v>102.86</v>
      </c>
      <c r="G106" s="46">
        <v>102.86</v>
      </c>
      <c r="H106" s="46">
        <v>102.86</v>
      </c>
      <c r="I106" s="46">
        <v>102.86</v>
      </c>
      <c r="J106" s="46" t="s">
        <v>177</v>
      </c>
      <c r="K106" s="46" t="s">
        <v>177</v>
      </c>
      <c r="L106" s="46" t="s">
        <v>177</v>
      </c>
      <c r="M106" s="46" t="s">
        <v>177</v>
      </c>
      <c r="N106" s="46" t="s">
        <v>177</v>
      </c>
      <c r="O106" s="48">
        <f t="shared" si="1"/>
        <v>102.86</v>
      </c>
    </row>
    <row r="107" spans="1:15" hidden="1">
      <c r="A107" s="46" t="s">
        <v>279</v>
      </c>
      <c r="B107" s="46">
        <v>102.56</v>
      </c>
      <c r="C107" s="46">
        <v>102.56</v>
      </c>
      <c r="D107" s="46">
        <v>102.56</v>
      </c>
      <c r="E107" s="46">
        <v>102.56</v>
      </c>
      <c r="F107" s="46">
        <v>102.56</v>
      </c>
      <c r="G107" s="46">
        <v>102.56</v>
      </c>
      <c r="H107" s="46">
        <v>102.56</v>
      </c>
      <c r="I107" s="46">
        <v>102.56</v>
      </c>
      <c r="J107" s="46" t="s">
        <v>177</v>
      </c>
      <c r="K107" s="46" t="s">
        <v>177</v>
      </c>
      <c r="L107" s="46" t="s">
        <v>177</v>
      </c>
      <c r="M107" s="46" t="s">
        <v>177</v>
      </c>
      <c r="N107" s="46" t="s">
        <v>177</v>
      </c>
      <c r="O107" s="48">
        <f t="shared" si="1"/>
        <v>102.55999999999997</v>
      </c>
    </row>
    <row r="108" spans="1:15" hidden="1">
      <c r="A108" s="46" t="s">
        <v>280</v>
      </c>
      <c r="B108" s="46">
        <v>102.56</v>
      </c>
      <c r="C108" s="46">
        <v>103.66</v>
      </c>
      <c r="D108" s="46">
        <v>104.98</v>
      </c>
      <c r="E108" s="46">
        <v>106.87</v>
      </c>
      <c r="F108" s="46">
        <v>105.25</v>
      </c>
      <c r="G108" s="46">
        <v>107.16</v>
      </c>
      <c r="H108" s="46">
        <v>108.82</v>
      </c>
      <c r="I108" s="46">
        <v>108.61</v>
      </c>
      <c r="J108" s="46">
        <v>93.93</v>
      </c>
      <c r="K108" s="46">
        <v>93.34</v>
      </c>
      <c r="L108" s="46">
        <v>93.76</v>
      </c>
      <c r="M108" s="46">
        <v>92.82</v>
      </c>
      <c r="N108" s="46">
        <v>93.29</v>
      </c>
      <c r="O108" s="48">
        <f t="shared" si="1"/>
        <v>101.15769230769229</v>
      </c>
    </row>
    <row r="109" spans="1:15" hidden="1">
      <c r="A109" s="46" t="s">
        <v>281</v>
      </c>
      <c r="B109" s="46">
        <v>102.47</v>
      </c>
      <c r="C109" s="46">
        <v>95.93</v>
      </c>
      <c r="D109" s="46">
        <v>86.57</v>
      </c>
      <c r="E109" s="46">
        <v>78.040000000000006</v>
      </c>
      <c r="F109" s="46">
        <v>76.069999999999993</v>
      </c>
      <c r="G109" s="46">
        <v>79.5</v>
      </c>
      <c r="H109" s="46">
        <v>70.239999999999995</v>
      </c>
      <c r="I109" s="46">
        <v>77.86</v>
      </c>
      <c r="J109" s="46">
        <v>63.03</v>
      </c>
      <c r="K109" s="46">
        <v>62.84</v>
      </c>
      <c r="L109" s="46">
        <v>62.57</v>
      </c>
      <c r="M109" s="46">
        <v>62.37</v>
      </c>
      <c r="N109" s="46">
        <v>62.19</v>
      </c>
      <c r="O109" s="48">
        <f t="shared" si="1"/>
        <v>75.36</v>
      </c>
    </row>
    <row r="110" spans="1:15" hidden="1">
      <c r="A110" s="46" t="s">
        <v>282</v>
      </c>
      <c r="B110" s="46">
        <v>102.45</v>
      </c>
      <c r="C110" s="46">
        <v>102.45</v>
      </c>
      <c r="D110" s="46">
        <v>102.45</v>
      </c>
      <c r="E110" s="46">
        <v>102.45</v>
      </c>
      <c r="F110" s="46">
        <v>102.45</v>
      </c>
      <c r="G110" s="46">
        <v>102.45</v>
      </c>
      <c r="H110" s="46">
        <v>102.45</v>
      </c>
      <c r="I110" s="46">
        <v>102.45</v>
      </c>
      <c r="J110" s="46" t="s">
        <v>177</v>
      </c>
      <c r="K110" s="46" t="s">
        <v>177</v>
      </c>
      <c r="L110" s="46" t="s">
        <v>177</v>
      </c>
      <c r="M110" s="46" t="s">
        <v>177</v>
      </c>
      <c r="N110" s="46" t="s">
        <v>177</v>
      </c>
      <c r="O110" s="48">
        <f t="shared" si="1"/>
        <v>102.45000000000002</v>
      </c>
    </row>
    <row r="111" spans="1:15" hidden="1">
      <c r="A111" s="46" t="s">
        <v>283</v>
      </c>
      <c r="B111" s="46">
        <v>102</v>
      </c>
      <c r="C111" s="46">
        <v>102</v>
      </c>
      <c r="D111" s="46">
        <v>102</v>
      </c>
      <c r="E111" s="46">
        <v>102</v>
      </c>
      <c r="F111" s="46">
        <v>102</v>
      </c>
      <c r="G111" s="46">
        <v>102</v>
      </c>
      <c r="H111" s="46">
        <v>102</v>
      </c>
      <c r="I111" s="46">
        <v>102</v>
      </c>
      <c r="J111" s="46" t="s">
        <v>177</v>
      </c>
      <c r="K111" s="46" t="s">
        <v>177</v>
      </c>
      <c r="L111" s="46" t="s">
        <v>177</v>
      </c>
      <c r="M111" s="46" t="s">
        <v>177</v>
      </c>
      <c r="N111" s="46" t="s">
        <v>177</v>
      </c>
      <c r="O111" s="48">
        <f t="shared" si="1"/>
        <v>102</v>
      </c>
    </row>
    <row r="112" spans="1:15" hidden="1">
      <c r="A112" s="46" t="s">
        <v>284</v>
      </c>
      <c r="B112" s="46">
        <v>101.48</v>
      </c>
      <c r="C112" s="46">
        <v>95.21</v>
      </c>
      <c r="D112" s="46">
        <v>98.43</v>
      </c>
      <c r="E112" s="46">
        <v>102.67</v>
      </c>
      <c r="F112" s="46">
        <v>80.75</v>
      </c>
      <c r="G112" s="46">
        <v>96.7</v>
      </c>
      <c r="H112" s="46">
        <v>92.56</v>
      </c>
      <c r="I112" s="46">
        <v>91.01</v>
      </c>
      <c r="J112" s="46" t="s">
        <v>177</v>
      </c>
      <c r="K112" s="46" t="s">
        <v>177</v>
      </c>
      <c r="L112" s="46" t="s">
        <v>177</v>
      </c>
      <c r="M112" s="46" t="s">
        <v>177</v>
      </c>
      <c r="N112" s="46" t="s">
        <v>177</v>
      </c>
      <c r="O112" s="48">
        <f t="shared" si="1"/>
        <v>94.851249999999993</v>
      </c>
    </row>
    <row r="113" spans="1:15" hidden="1">
      <c r="A113" s="46" t="s">
        <v>285</v>
      </c>
      <c r="B113" s="46">
        <v>100.9</v>
      </c>
      <c r="C113" s="46">
        <v>100.9</v>
      </c>
      <c r="D113" s="46">
        <v>100.9</v>
      </c>
      <c r="E113" s="46">
        <v>100.9</v>
      </c>
      <c r="F113" s="46">
        <v>100.9</v>
      </c>
      <c r="G113" s="46">
        <v>100.9</v>
      </c>
      <c r="H113" s="46">
        <v>100.9</v>
      </c>
      <c r="I113" s="46">
        <v>100.9</v>
      </c>
      <c r="J113" s="46" t="s">
        <v>177</v>
      </c>
      <c r="K113" s="46" t="s">
        <v>177</v>
      </c>
      <c r="L113" s="46" t="s">
        <v>177</v>
      </c>
      <c r="M113" s="46" t="s">
        <v>177</v>
      </c>
      <c r="N113" s="46" t="s">
        <v>177</v>
      </c>
      <c r="O113" s="48">
        <f t="shared" si="1"/>
        <v>100.89999999999999</v>
      </c>
    </row>
    <row r="114" spans="1:15" hidden="1">
      <c r="A114" s="46" t="s">
        <v>286</v>
      </c>
      <c r="B114" s="46">
        <v>100.78</v>
      </c>
      <c r="C114" s="46">
        <v>99.24</v>
      </c>
      <c r="D114" s="46">
        <v>99.24</v>
      </c>
      <c r="E114" s="46">
        <v>99.24</v>
      </c>
      <c r="F114" s="46">
        <v>99.24</v>
      </c>
      <c r="G114" s="46">
        <v>99.24</v>
      </c>
      <c r="H114" s="46">
        <v>100.78</v>
      </c>
      <c r="I114" s="46">
        <v>100.78</v>
      </c>
      <c r="J114" s="46" t="s">
        <v>177</v>
      </c>
      <c r="K114" s="46" t="s">
        <v>177</v>
      </c>
      <c r="L114" s="46" t="s">
        <v>177</v>
      </c>
      <c r="M114" s="46" t="s">
        <v>177</v>
      </c>
      <c r="N114" s="46" t="s">
        <v>177</v>
      </c>
      <c r="O114" s="48">
        <f t="shared" si="1"/>
        <v>99.817499999999995</v>
      </c>
    </row>
    <row r="115" spans="1:15" hidden="1">
      <c r="A115" s="49" t="s">
        <v>287</v>
      </c>
      <c r="B115" s="49">
        <v>100</v>
      </c>
      <c r="C115" s="49">
        <v>150</v>
      </c>
      <c r="D115" s="49">
        <v>150</v>
      </c>
      <c r="E115" s="49" t="s">
        <v>177</v>
      </c>
      <c r="F115" s="49" t="s">
        <v>177</v>
      </c>
      <c r="G115" s="49" t="s">
        <v>177</v>
      </c>
      <c r="H115" s="49" t="s">
        <v>177</v>
      </c>
      <c r="I115" s="49" t="s">
        <v>177</v>
      </c>
      <c r="J115" s="49" t="s">
        <v>177</v>
      </c>
      <c r="K115" s="49" t="s">
        <v>177</v>
      </c>
      <c r="L115" s="49" t="s">
        <v>177</v>
      </c>
      <c r="M115" s="49" t="s">
        <v>177</v>
      </c>
      <c r="N115" s="49" t="s">
        <v>177</v>
      </c>
      <c r="O115" s="48">
        <f t="shared" si="1"/>
        <v>133.33333333333334</v>
      </c>
    </row>
    <row r="116" spans="1:15" hidden="1">
      <c r="A116" s="46" t="s">
        <v>288</v>
      </c>
      <c r="B116" s="46">
        <v>99.88</v>
      </c>
      <c r="C116" s="46">
        <v>99.88</v>
      </c>
      <c r="D116" s="46">
        <v>70.849999999999994</v>
      </c>
      <c r="E116" s="46">
        <v>74.53</v>
      </c>
      <c r="F116" s="46">
        <v>74.959999999999994</v>
      </c>
      <c r="G116" s="46">
        <v>76.739999999999995</v>
      </c>
      <c r="H116" s="46">
        <v>70.58</v>
      </c>
      <c r="I116" s="46">
        <v>66.599999999999994</v>
      </c>
      <c r="J116" s="46">
        <v>50.01</v>
      </c>
      <c r="K116" s="46">
        <v>49.86</v>
      </c>
      <c r="L116" s="46">
        <v>49.65</v>
      </c>
      <c r="M116" s="46">
        <v>49.49</v>
      </c>
      <c r="N116" s="46">
        <v>49.35</v>
      </c>
      <c r="O116" s="48">
        <f t="shared" si="1"/>
        <v>67.875384615384618</v>
      </c>
    </row>
    <row r="117" spans="1:15" hidden="1">
      <c r="A117" s="46" t="s">
        <v>289</v>
      </c>
      <c r="B117" s="46">
        <v>99.76</v>
      </c>
      <c r="C117" s="46">
        <v>99.76</v>
      </c>
      <c r="D117" s="46">
        <v>99.76</v>
      </c>
      <c r="E117" s="46">
        <v>99.76</v>
      </c>
      <c r="F117" s="46">
        <v>99.76</v>
      </c>
      <c r="G117" s="46">
        <v>99.76</v>
      </c>
      <c r="H117" s="46">
        <v>99.76</v>
      </c>
      <c r="I117" s="46">
        <v>99.76</v>
      </c>
      <c r="J117" s="46" t="s">
        <v>177</v>
      </c>
      <c r="K117" s="46" t="s">
        <v>177</v>
      </c>
      <c r="L117" s="46" t="s">
        <v>177</v>
      </c>
      <c r="M117" s="46">
        <v>93.18</v>
      </c>
      <c r="N117" s="46">
        <v>93.18</v>
      </c>
      <c r="O117" s="48">
        <f t="shared" si="1"/>
        <v>98.444000000000003</v>
      </c>
    </row>
    <row r="118" spans="1:15" hidden="1">
      <c r="A118" s="46" t="s">
        <v>290</v>
      </c>
      <c r="B118" s="46">
        <v>99.5</v>
      </c>
      <c r="C118" s="46">
        <v>99.5</v>
      </c>
      <c r="D118" s="46">
        <v>99.5</v>
      </c>
      <c r="E118" s="46">
        <v>99.5</v>
      </c>
      <c r="F118" s="46">
        <v>99.5</v>
      </c>
      <c r="G118" s="46">
        <v>99.5</v>
      </c>
      <c r="H118" s="46">
        <v>99.5</v>
      </c>
      <c r="I118" s="46">
        <v>99.5</v>
      </c>
      <c r="J118" s="46" t="s">
        <v>177</v>
      </c>
      <c r="K118" s="46" t="s">
        <v>177</v>
      </c>
      <c r="L118" s="46" t="s">
        <v>177</v>
      </c>
      <c r="M118" s="46" t="s">
        <v>177</v>
      </c>
      <c r="N118" s="46" t="s">
        <v>177</v>
      </c>
      <c r="O118" s="48">
        <f t="shared" si="1"/>
        <v>99.5</v>
      </c>
    </row>
    <row r="119" spans="1:15" hidden="1">
      <c r="A119" s="46" t="s">
        <v>291</v>
      </c>
      <c r="B119" s="46">
        <v>99.43</v>
      </c>
      <c r="C119" s="46">
        <v>99.43</v>
      </c>
      <c r="D119" s="46">
        <v>99.43</v>
      </c>
      <c r="E119" s="46">
        <v>99.43</v>
      </c>
      <c r="F119" s="46">
        <v>99.43</v>
      </c>
      <c r="G119" s="46">
        <v>99.43</v>
      </c>
      <c r="H119" s="46">
        <v>99.43</v>
      </c>
      <c r="I119" s="46">
        <v>99.43</v>
      </c>
      <c r="J119" s="46" t="s">
        <v>177</v>
      </c>
      <c r="K119" s="46" t="s">
        <v>177</v>
      </c>
      <c r="L119" s="46" t="s">
        <v>177</v>
      </c>
      <c r="M119" s="46" t="s">
        <v>177</v>
      </c>
      <c r="N119" s="46" t="s">
        <v>177</v>
      </c>
      <c r="O119" s="48">
        <f t="shared" si="1"/>
        <v>99.43</v>
      </c>
    </row>
    <row r="120" spans="1:15" hidden="1">
      <c r="A120" s="46" t="s">
        <v>292</v>
      </c>
      <c r="B120" s="46">
        <v>99.3</v>
      </c>
      <c r="C120" s="46">
        <v>99.3</v>
      </c>
      <c r="D120" s="46">
        <v>99.3</v>
      </c>
      <c r="E120" s="46">
        <v>99.3</v>
      </c>
      <c r="F120" s="46">
        <v>99.3</v>
      </c>
      <c r="G120" s="46">
        <v>99.3</v>
      </c>
      <c r="H120" s="46">
        <v>99.3</v>
      </c>
      <c r="I120" s="46">
        <v>99.3</v>
      </c>
      <c r="J120" s="46" t="s">
        <v>177</v>
      </c>
      <c r="K120" s="46" t="s">
        <v>177</v>
      </c>
      <c r="L120" s="46" t="s">
        <v>177</v>
      </c>
      <c r="M120" s="46" t="s">
        <v>177</v>
      </c>
      <c r="N120" s="46" t="s">
        <v>177</v>
      </c>
      <c r="O120" s="48">
        <f t="shared" si="1"/>
        <v>99.299999999999983</v>
      </c>
    </row>
    <row r="121" spans="1:15" hidden="1">
      <c r="A121" s="46" t="s">
        <v>293</v>
      </c>
      <c r="B121" s="46">
        <v>98.67</v>
      </c>
      <c r="C121" s="46">
        <v>98.67</v>
      </c>
      <c r="D121" s="46">
        <v>98.67</v>
      </c>
      <c r="E121" s="46">
        <v>98.67</v>
      </c>
      <c r="F121" s="46">
        <v>98.67</v>
      </c>
      <c r="G121" s="46">
        <v>98.67</v>
      </c>
      <c r="H121" s="46">
        <v>98.67</v>
      </c>
      <c r="I121" s="46">
        <v>98.67</v>
      </c>
      <c r="J121" s="46" t="s">
        <v>177</v>
      </c>
      <c r="K121" s="46" t="s">
        <v>177</v>
      </c>
      <c r="L121" s="46" t="s">
        <v>177</v>
      </c>
      <c r="M121" s="46" t="s">
        <v>177</v>
      </c>
      <c r="N121" s="46" t="s">
        <v>177</v>
      </c>
      <c r="O121" s="48">
        <f t="shared" si="1"/>
        <v>98.669999999999987</v>
      </c>
    </row>
    <row r="122" spans="1:15" hidden="1">
      <c r="A122" s="46" t="s">
        <v>294</v>
      </c>
      <c r="B122" s="46">
        <v>98.64</v>
      </c>
      <c r="C122" s="46">
        <v>48.86</v>
      </c>
      <c r="D122" s="46">
        <v>48.86</v>
      </c>
      <c r="E122" s="46">
        <v>48.86</v>
      </c>
      <c r="F122" s="46">
        <v>48.86</v>
      </c>
      <c r="G122" s="46">
        <v>48.86</v>
      </c>
      <c r="H122" s="46">
        <v>48.86</v>
      </c>
      <c r="I122" s="46">
        <v>48.86</v>
      </c>
      <c r="J122" s="46">
        <v>48.86</v>
      </c>
      <c r="K122" s="46">
        <v>48.86</v>
      </c>
      <c r="L122" s="46">
        <v>48.86</v>
      </c>
      <c r="M122" s="46" t="s">
        <v>177</v>
      </c>
      <c r="N122" s="46" t="s">
        <v>177</v>
      </c>
      <c r="O122" s="48">
        <f t="shared" si="1"/>
        <v>53.385454545454557</v>
      </c>
    </row>
    <row r="123" spans="1:15" hidden="1">
      <c r="A123" s="46" t="s">
        <v>295</v>
      </c>
      <c r="B123" s="46">
        <v>98.39</v>
      </c>
      <c r="C123" s="46">
        <v>100.1</v>
      </c>
      <c r="D123" s="46">
        <v>99.29</v>
      </c>
      <c r="E123" s="46">
        <v>100.44</v>
      </c>
      <c r="F123" s="46">
        <v>101.75</v>
      </c>
      <c r="G123" s="46">
        <v>103.93</v>
      </c>
      <c r="H123" s="46">
        <v>106.19</v>
      </c>
      <c r="I123" s="46">
        <v>103.12</v>
      </c>
      <c r="J123" s="46">
        <v>121.84</v>
      </c>
      <c r="K123" s="46">
        <v>118.72</v>
      </c>
      <c r="L123" s="46">
        <v>116.29</v>
      </c>
      <c r="M123" s="46">
        <v>112.02</v>
      </c>
      <c r="N123" s="46">
        <v>118.06</v>
      </c>
      <c r="O123" s="48">
        <f t="shared" si="1"/>
        <v>107.70307692307694</v>
      </c>
    </row>
    <row r="124" spans="1:15" hidden="1">
      <c r="A124" s="46" t="s">
        <v>296</v>
      </c>
      <c r="B124" s="46">
        <v>97.44</v>
      </c>
      <c r="C124" s="46">
        <v>97.77</v>
      </c>
      <c r="D124" s="46">
        <v>99.3</v>
      </c>
      <c r="E124" s="46">
        <v>100.29</v>
      </c>
      <c r="F124" s="46">
        <v>101.43</v>
      </c>
      <c r="G124" s="46">
        <v>101.39</v>
      </c>
      <c r="H124" s="46">
        <v>100.56</v>
      </c>
      <c r="I124" s="46">
        <v>99.32</v>
      </c>
      <c r="J124" s="46">
        <v>89.82</v>
      </c>
      <c r="K124" s="46">
        <v>89.28</v>
      </c>
      <c r="L124" s="46">
        <v>93.04</v>
      </c>
      <c r="M124" s="46">
        <v>93.66</v>
      </c>
      <c r="N124" s="46">
        <v>92.93</v>
      </c>
      <c r="O124" s="48">
        <f t="shared" si="1"/>
        <v>96.633076923076928</v>
      </c>
    </row>
    <row r="125" spans="1:15" hidden="1">
      <c r="A125" s="46" t="s">
        <v>297</v>
      </c>
      <c r="B125" s="46">
        <v>96.23</v>
      </c>
      <c r="C125" s="46">
        <v>96.08</v>
      </c>
      <c r="D125" s="46">
        <v>95.86</v>
      </c>
      <c r="E125" s="46">
        <v>95.63</v>
      </c>
      <c r="F125" s="46">
        <v>94.27</v>
      </c>
      <c r="G125" s="46">
        <v>96.11</v>
      </c>
      <c r="H125" s="46">
        <v>97.96</v>
      </c>
      <c r="I125" s="46">
        <v>97.68</v>
      </c>
      <c r="J125" s="46">
        <v>95.16</v>
      </c>
      <c r="K125" s="46">
        <v>97.02</v>
      </c>
      <c r="L125" s="46">
        <v>96.7</v>
      </c>
      <c r="M125" s="46">
        <v>95.8</v>
      </c>
      <c r="N125" s="46">
        <v>94.83</v>
      </c>
      <c r="O125" s="48">
        <f t="shared" si="1"/>
        <v>96.102307692307676</v>
      </c>
    </row>
    <row r="126" spans="1:15" hidden="1">
      <c r="A126" s="46" t="s">
        <v>289</v>
      </c>
      <c r="B126" s="46">
        <v>95.68</v>
      </c>
      <c r="C126" s="46">
        <v>95.09</v>
      </c>
      <c r="D126" s="46">
        <v>99.31</v>
      </c>
      <c r="E126" s="46">
        <v>99.96</v>
      </c>
      <c r="F126" s="46">
        <v>98.54</v>
      </c>
      <c r="G126" s="46">
        <v>100.36</v>
      </c>
      <c r="H126" s="46">
        <v>99.13</v>
      </c>
      <c r="I126" s="46">
        <v>98.31</v>
      </c>
      <c r="J126" s="46">
        <v>97.39</v>
      </c>
      <c r="K126" s="46">
        <v>89.13</v>
      </c>
      <c r="L126" s="46">
        <v>88.78</v>
      </c>
      <c r="M126" s="46">
        <v>97.96</v>
      </c>
      <c r="N126" s="46">
        <v>99.79</v>
      </c>
      <c r="O126" s="48">
        <f t="shared" si="1"/>
        <v>96.879230769230773</v>
      </c>
    </row>
    <row r="127" spans="1:15" hidden="1">
      <c r="A127" s="46" t="s">
        <v>229</v>
      </c>
      <c r="B127" s="46">
        <v>95.62</v>
      </c>
      <c r="C127" s="46">
        <v>106.91</v>
      </c>
      <c r="D127" s="46">
        <v>144.26</v>
      </c>
      <c r="E127" s="46">
        <v>144.26</v>
      </c>
      <c r="F127" s="46">
        <v>144.26</v>
      </c>
      <c r="G127" s="46">
        <v>144.26</v>
      </c>
      <c r="H127" s="46">
        <v>144.26</v>
      </c>
      <c r="I127" s="46">
        <v>144.26</v>
      </c>
      <c r="J127" s="46">
        <v>144.19999999999999</v>
      </c>
      <c r="K127" s="46">
        <v>144</v>
      </c>
      <c r="L127" s="46">
        <v>154.18</v>
      </c>
      <c r="M127" s="46" t="s">
        <v>177</v>
      </c>
      <c r="N127" s="46" t="s">
        <v>177</v>
      </c>
      <c r="O127" s="48">
        <f t="shared" si="1"/>
        <v>137.31545454545454</v>
      </c>
    </row>
    <row r="128" spans="1:15" hidden="1">
      <c r="A128" s="46" t="s">
        <v>176</v>
      </c>
      <c r="B128" s="46">
        <v>94.71</v>
      </c>
      <c r="C128" s="46">
        <v>95.74</v>
      </c>
      <c r="D128" s="46">
        <v>95.61</v>
      </c>
      <c r="E128" s="46">
        <v>96.07</v>
      </c>
      <c r="F128" s="46">
        <v>95.61</v>
      </c>
      <c r="G128" s="46">
        <v>95.15</v>
      </c>
      <c r="H128" s="46">
        <v>96.42</v>
      </c>
      <c r="I128" s="46">
        <v>95.64</v>
      </c>
      <c r="J128" s="46">
        <v>88.9</v>
      </c>
      <c r="K128" s="46">
        <v>88.72</v>
      </c>
      <c r="L128" s="46">
        <v>88.8</v>
      </c>
      <c r="M128" s="46">
        <v>89.09</v>
      </c>
      <c r="N128" s="46">
        <v>87.68</v>
      </c>
      <c r="O128" s="48">
        <f t="shared" si="1"/>
        <v>92.933846153846147</v>
      </c>
    </row>
    <row r="129" spans="1:15" hidden="1">
      <c r="A129" s="46" t="s">
        <v>298</v>
      </c>
      <c r="B129" s="46">
        <v>94.22</v>
      </c>
      <c r="C129" s="46">
        <v>94.22</v>
      </c>
      <c r="D129" s="46">
        <v>94.22</v>
      </c>
      <c r="E129" s="46">
        <v>94.22</v>
      </c>
      <c r="F129" s="46">
        <v>94.22</v>
      </c>
      <c r="G129" s="46">
        <v>94.22</v>
      </c>
      <c r="H129" s="46">
        <v>94.22</v>
      </c>
      <c r="I129" s="46">
        <v>94.22</v>
      </c>
      <c r="J129" s="46" t="s">
        <v>177</v>
      </c>
      <c r="K129" s="46" t="s">
        <v>177</v>
      </c>
      <c r="L129" s="46" t="s">
        <v>177</v>
      </c>
      <c r="M129" s="46" t="s">
        <v>177</v>
      </c>
      <c r="N129" s="46" t="s">
        <v>177</v>
      </c>
      <c r="O129" s="48">
        <f t="shared" si="1"/>
        <v>94.220000000000013</v>
      </c>
    </row>
    <row r="130" spans="1:15" hidden="1">
      <c r="A130" s="46" t="s">
        <v>299</v>
      </c>
      <c r="B130" s="46">
        <v>93.88</v>
      </c>
      <c r="C130" s="46">
        <v>97.83</v>
      </c>
      <c r="D130" s="46">
        <v>97.72</v>
      </c>
      <c r="E130" s="46">
        <v>98.43</v>
      </c>
      <c r="F130" s="46">
        <v>103.17</v>
      </c>
      <c r="G130" s="46">
        <v>103.11</v>
      </c>
      <c r="H130" s="46">
        <v>106.13</v>
      </c>
      <c r="I130" s="46">
        <v>108.68</v>
      </c>
      <c r="J130" s="46">
        <v>89.64</v>
      </c>
      <c r="K130" s="46">
        <v>92.97</v>
      </c>
      <c r="L130" s="46">
        <v>92.3</v>
      </c>
      <c r="M130" s="46">
        <v>90.88</v>
      </c>
      <c r="N130" s="46">
        <v>92.93</v>
      </c>
      <c r="O130" s="48">
        <f t="shared" si="1"/>
        <v>97.513076923076952</v>
      </c>
    </row>
    <row r="131" spans="1:15" hidden="1">
      <c r="A131" s="46" t="s">
        <v>300</v>
      </c>
      <c r="B131" s="46">
        <v>93.7</v>
      </c>
      <c r="C131" s="46">
        <v>89.16</v>
      </c>
      <c r="D131" s="46">
        <v>95.9</v>
      </c>
      <c r="E131" s="46">
        <v>92.84</v>
      </c>
      <c r="F131" s="46">
        <v>91.39</v>
      </c>
      <c r="G131" s="46">
        <v>93.27</v>
      </c>
      <c r="H131" s="46" t="s">
        <v>177</v>
      </c>
      <c r="I131" s="46" t="s">
        <v>177</v>
      </c>
      <c r="J131" s="46">
        <v>49.41</v>
      </c>
      <c r="K131" s="46">
        <v>49.27</v>
      </c>
      <c r="L131" s="46">
        <v>49.05</v>
      </c>
      <c r="M131" s="46">
        <v>48.9</v>
      </c>
      <c r="N131" s="46">
        <v>48.76</v>
      </c>
      <c r="O131" s="48">
        <f t="shared" ref="O131:O194" si="2">AVERAGE(B131:N131)</f>
        <v>72.877272727272711</v>
      </c>
    </row>
    <row r="132" spans="1:15" hidden="1">
      <c r="A132" s="46" t="s">
        <v>301</v>
      </c>
      <c r="B132" s="46">
        <v>93.27</v>
      </c>
      <c r="C132" s="46">
        <v>96.75</v>
      </c>
      <c r="D132" s="46">
        <v>97.95</v>
      </c>
      <c r="E132" s="46">
        <v>98.55</v>
      </c>
      <c r="F132" s="46">
        <v>100.24</v>
      </c>
      <c r="G132" s="46">
        <v>104.32</v>
      </c>
      <c r="H132" s="46">
        <v>103.95</v>
      </c>
      <c r="I132" s="46">
        <v>102.55</v>
      </c>
      <c r="J132" s="46">
        <v>99.76</v>
      </c>
      <c r="K132" s="46">
        <v>102.06</v>
      </c>
      <c r="L132" s="46">
        <v>101.99</v>
      </c>
      <c r="M132" s="46">
        <v>101.71</v>
      </c>
      <c r="N132" s="46">
        <v>103.24</v>
      </c>
      <c r="O132" s="48">
        <f t="shared" si="2"/>
        <v>100.4876923076923</v>
      </c>
    </row>
    <row r="133" spans="1:15" hidden="1">
      <c r="A133" s="46" t="s">
        <v>302</v>
      </c>
      <c r="B133" s="46">
        <v>93.18</v>
      </c>
      <c r="C133" s="46">
        <v>87.68</v>
      </c>
      <c r="D133" s="46">
        <v>86.39</v>
      </c>
      <c r="E133" s="46">
        <v>91.6</v>
      </c>
      <c r="F133" s="46">
        <v>92.88</v>
      </c>
      <c r="G133" s="46">
        <v>90.85</v>
      </c>
      <c r="H133" s="46">
        <v>91.44</v>
      </c>
      <c r="I133" s="46">
        <v>92.31</v>
      </c>
      <c r="J133" s="46">
        <v>96.51</v>
      </c>
      <c r="K133" s="46">
        <v>99.74</v>
      </c>
      <c r="L133" s="46">
        <v>101.44</v>
      </c>
      <c r="M133" s="46">
        <v>103.94</v>
      </c>
      <c r="N133" s="46">
        <v>104.61</v>
      </c>
      <c r="O133" s="48">
        <f t="shared" si="2"/>
        <v>94.81307692307692</v>
      </c>
    </row>
    <row r="134" spans="1:15" hidden="1">
      <c r="A134" s="46" t="s">
        <v>295</v>
      </c>
      <c r="B134" s="46">
        <v>93.13</v>
      </c>
      <c r="C134" s="46">
        <v>96.08</v>
      </c>
      <c r="D134" s="46">
        <v>96.74</v>
      </c>
      <c r="E134" s="46">
        <v>96.82</v>
      </c>
      <c r="F134" s="46">
        <v>97.18</v>
      </c>
      <c r="G134" s="46">
        <v>101.03</v>
      </c>
      <c r="H134" s="46">
        <v>101.84</v>
      </c>
      <c r="I134" s="46">
        <v>104.6</v>
      </c>
      <c r="J134" s="46">
        <v>114.18</v>
      </c>
      <c r="K134" s="46">
        <v>113.7</v>
      </c>
      <c r="L134" s="46">
        <v>113.46</v>
      </c>
      <c r="M134" s="46" t="s">
        <v>177</v>
      </c>
      <c r="N134" s="46" t="s">
        <v>177</v>
      </c>
      <c r="O134" s="48">
        <f t="shared" si="2"/>
        <v>102.61454545454548</v>
      </c>
    </row>
    <row r="135" spans="1:15" hidden="1">
      <c r="A135" s="46" t="s">
        <v>303</v>
      </c>
      <c r="B135" s="46">
        <v>92.51</v>
      </c>
      <c r="C135" s="46">
        <v>92.51</v>
      </c>
      <c r="D135" s="46">
        <v>92.51</v>
      </c>
      <c r="E135" s="46">
        <v>92.51</v>
      </c>
      <c r="F135" s="46">
        <v>92.51</v>
      </c>
      <c r="G135" s="46">
        <v>92.51</v>
      </c>
      <c r="H135" s="46">
        <v>92.51</v>
      </c>
      <c r="I135" s="46">
        <v>92.51</v>
      </c>
      <c r="J135" s="46" t="s">
        <v>177</v>
      </c>
      <c r="K135" s="46" t="s">
        <v>177</v>
      </c>
      <c r="L135" s="46" t="s">
        <v>177</v>
      </c>
      <c r="M135" s="46" t="s">
        <v>177</v>
      </c>
      <c r="N135" s="46" t="s">
        <v>177</v>
      </c>
      <c r="O135" s="48">
        <f t="shared" si="2"/>
        <v>92.51</v>
      </c>
    </row>
    <row r="136" spans="1:15" hidden="1">
      <c r="A136" s="46" t="s">
        <v>304</v>
      </c>
      <c r="B136" s="46">
        <v>92.4</v>
      </c>
      <c r="C136" s="46">
        <v>91.42</v>
      </c>
      <c r="D136" s="46">
        <v>85.17</v>
      </c>
      <c r="E136" s="46">
        <v>85.59</v>
      </c>
      <c r="F136" s="46">
        <v>85.05</v>
      </c>
      <c r="G136" s="46">
        <v>82.9</v>
      </c>
      <c r="H136" s="46">
        <v>72.900000000000006</v>
      </c>
      <c r="I136" s="46">
        <v>77.83</v>
      </c>
      <c r="J136" s="46">
        <v>79.400000000000006</v>
      </c>
      <c r="K136" s="46">
        <v>92.57</v>
      </c>
      <c r="L136" s="46">
        <v>101.52</v>
      </c>
      <c r="M136" s="46">
        <v>89.4</v>
      </c>
      <c r="N136" s="46">
        <v>89.4</v>
      </c>
      <c r="O136" s="48">
        <f t="shared" si="2"/>
        <v>86.580769230769249</v>
      </c>
    </row>
    <row r="137" spans="1:15" hidden="1">
      <c r="A137" s="46" t="s">
        <v>305</v>
      </c>
      <c r="B137" s="46">
        <v>92.36</v>
      </c>
      <c r="C137" s="46">
        <v>89.72</v>
      </c>
      <c r="D137" s="46">
        <v>84.29</v>
      </c>
      <c r="E137" s="46">
        <v>77.33</v>
      </c>
      <c r="F137" s="46">
        <v>79.16</v>
      </c>
      <c r="G137" s="46">
        <v>86.27</v>
      </c>
      <c r="H137" s="46">
        <v>88.54</v>
      </c>
      <c r="I137" s="46">
        <v>87.23</v>
      </c>
      <c r="J137" s="46">
        <v>36.479999999999997</v>
      </c>
      <c r="K137" s="46">
        <v>38.64</v>
      </c>
      <c r="L137" s="46">
        <v>36.36</v>
      </c>
      <c r="M137" s="46">
        <v>34.57</v>
      </c>
      <c r="N137" s="46">
        <v>34.47</v>
      </c>
      <c r="O137" s="48">
        <f t="shared" si="2"/>
        <v>66.57076923076923</v>
      </c>
    </row>
    <row r="138" spans="1:15" hidden="1">
      <c r="A138" s="46" t="s">
        <v>306</v>
      </c>
      <c r="B138" s="46">
        <v>91.85</v>
      </c>
      <c r="C138" s="46">
        <v>92.79</v>
      </c>
      <c r="D138" s="46">
        <v>86.96</v>
      </c>
      <c r="E138" s="46">
        <v>76.69</v>
      </c>
      <c r="F138" s="46">
        <v>75.650000000000006</v>
      </c>
      <c r="G138" s="46">
        <v>79.92</v>
      </c>
      <c r="H138" s="46">
        <v>77.7</v>
      </c>
      <c r="I138" s="46">
        <v>81.64</v>
      </c>
      <c r="J138" s="46">
        <v>79.459999999999994</v>
      </c>
      <c r="K138" s="46">
        <v>73.569999999999993</v>
      </c>
      <c r="L138" s="46">
        <v>71.180000000000007</v>
      </c>
      <c r="M138" s="46" t="s">
        <v>177</v>
      </c>
      <c r="N138" s="46" t="s">
        <v>177</v>
      </c>
      <c r="O138" s="48">
        <f t="shared" si="2"/>
        <v>80.673636363636376</v>
      </c>
    </row>
    <row r="139" spans="1:15" hidden="1">
      <c r="A139" s="46" t="s">
        <v>307</v>
      </c>
      <c r="B139" s="46">
        <v>91.25</v>
      </c>
      <c r="C139" s="46">
        <v>101.12</v>
      </c>
      <c r="D139" s="46">
        <v>126.6</v>
      </c>
      <c r="E139" s="46">
        <v>67.47</v>
      </c>
      <c r="F139" s="46">
        <v>59.48</v>
      </c>
      <c r="G139" s="46">
        <v>54.7</v>
      </c>
      <c r="H139" s="46">
        <v>51.52</v>
      </c>
      <c r="I139" s="46">
        <v>53.09</v>
      </c>
      <c r="J139" s="46">
        <v>60.02</v>
      </c>
      <c r="K139" s="46">
        <v>59.84</v>
      </c>
      <c r="L139" s="46">
        <v>59.58</v>
      </c>
      <c r="M139" s="46">
        <v>59.39</v>
      </c>
      <c r="N139" s="46">
        <v>59.22</v>
      </c>
      <c r="O139" s="48">
        <f t="shared" si="2"/>
        <v>69.483076923076936</v>
      </c>
    </row>
    <row r="140" spans="1:15" hidden="1">
      <c r="A140" s="46" t="s">
        <v>308</v>
      </c>
      <c r="B140" s="46">
        <v>91.06</v>
      </c>
      <c r="C140" s="46">
        <v>83.62</v>
      </c>
      <c r="D140" s="46">
        <v>78.33</v>
      </c>
      <c r="E140" s="46">
        <v>76.53</v>
      </c>
      <c r="F140" s="46">
        <v>79.319999999999993</v>
      </c>
      <c r="G140" s="46">
        <v>78.87</v>
      </c>
      <c r="H140" s="46">
        <v>77.819999999999993</v>
      </c>
      <c r="I140" s="46">
        <v>78.59</v>
      </c>
      <c r="J140" s="46">
        <v>77.16</v>
      </c>
      <c r="K140" s="46">
        <v>88.94</v>
      </c>
      <c r="L140" s="46">
        <v>103.1</v>
      </c>
      <c r="M140" s="46" t="s">
        <v>177</v>
      </c>
      <c r="N140" s="46" t="s">
        <v>177</v>
      </c>
      <c r="O140" s="48">
        <f t="shared" si="2"/>
        <v>83.030909090909091</v>
      </c>
    </row>
    <row r="141" spans="1:15" hidden="1">
      <c r="A141" s="46" t="s">
        <v>309</v>
      </c>
      <c r="B141" s="46">
        <v>90.83</v>
      </c>
      <c r="C141" s="46">
        <v>90.79</v>
      </c>
      <c r="D141" s="46">
        <v>75.37</v>
      </c>
      <c r="E141" s="46">
        <v>76.209999999999994</v>
      </c>
      <c r="F141" s="46">
        <v>78.62</v>
      </c>
      <c r="G141" s="46">
        <v>84.31</v>
      </c>
      <c r="H141" s="46">
        <v>85.57</v>
      </c>
      <c r="I141" s="46">
        <v>89.58</v>
      </c>
      <c r="J141" s="46">
        <v>73.75</v>
      </c>
      <c r="K141" s="46">
        <v>67.97</v>
      </c>
      <c r="L141" s="46">
        <v>66.67</v>
      </c>
      <c r="M141" s="46">
        <v>68.22</v>
      </c>
      <c r="N141" s="46">
        <v>68.430000000000007</v>
      </c>
      <c r="O141" s="48">
        <f t="shared" si="2"/>
        <v>78.178461538461548</v>
      </c>
    </row>
    <row r="142" spans="1:15" hidden="1">
      <c r="A142" s="46" t="s">
        <v>310</v>
      </c>
      <c r="B142" s="46">
        <v>90.82</v>
      </c>
      <c r="C142" s="46">
        <v>97.92</v>
      </c>
      <c r="D142" s="46">
        <v>95.52</v>
      </c>
      <c r="E142" s="46">
        <v>95.91</v>
      </c>
      <c r="F142" s="46">
        <v>97.57</v>
      </c>
      <c r="G142" s="46">
        <v>95.99</v>
      </c>
      <c r="H142" s="46">
        <v>94.36</v>
      </c>
      <c r="I142" s="46">
        <v>97.11</v>
      </c>
      <c r="J142" s="46">
        <v>71.84</v>
      </c>
      <c r="K142" s="46">
        <v>72.540000000000006</v>
      </c>
      <c r="L142" s="46">
        <v>72.989999999999995</v>
      </c>
      <c r="M142" s="46">
        <v>74.709999999999994</v>
      </c>
      <c r="N142" s="46">
        <v>75.069999999999993</v>
      </c>
      <c r="O142" s="48">
        <f t="shared" si="2"/>
        <v>87.103846153846149</v>
      </c>
    </row>
    <row r="143" spans="1:15" hidden="1">
      <c r="A143" s="46" t="s">
        <v>311</v>
      </c>
      <c r="B143" s="46">
        <v>90.67</v>
      </c>
      <c r="C143" s="46">
        <v>100</v>
      </c>
      <c r="D143" s="46" t="s">
        <v>177</v>
      </c>
      <c r="E143" s="46" t="s">
        <v>177</v>
      </c>
      <c r="F143" s="46" t="s">
        <v>177</v>
      </c>
      <c r="G143" s="46" t="s">
        <v>177</v>
      </c>
      <c r="H143" s="46" t="s">
        <v>177</v>
      </c>
      <c r="I143" s="46" t="s">
        <v>177</v>
      </c>
      <c r="J143" s="46">
        <v>83.02</v>
      </c>
      <c r="K143" s="46">
        <v>82.78</v>
      </c>
      <c r="L143" s="46">
        <v>82.42</v>
      </c>
      <c r="M143" s="46">
        <v>82.16</v>
      </c>
      <c r="N143" s="46">
        <v>81.92</v>
      </c>
      <c r="O143" s="48">
        <f t="shared" si="2"/>
        <v>86.138571428571439</v>
      </c>
    </row>
    <row r="144" spans="1:15" s="48" customFormat="1">
      <c r="A144" s="48" t="s">
        <v>312</v>
      </c>
      <c r="B144" s="48">
        <v>89.57</v>
      </c>
      <c r="C144" s="48">
        <v>91.44</v>
      </c>
      <c r="D144" s="48">
        <v>91.36</v>
      </c>
      <c r="E144" s="48">
        <v>91.65</v>
      </c>
      <c r="F144" s="48">
        <v>90.24</v>
      </c>
      <c r="G144" s="48">
        <v>87.39</v>
      </c>
      <c r="H144" s="48">
        <v>89.32</v>
      </c>
      <c r="I144" s="48">
        <v>90.75</v>
      </c>
      <c r="J144" s="48">
        <v>83.42</v>
      </c>
      <c r="K144" s="48">
        <v>83.59</v>
      </c>
      <c r="L144" s="48">
        <v>83.3</v>
      </c>
      <c r="M144" s="48">
        <v>84.22</v>
      </c>
      <c r="N144" s="48">
        <v>86.15</v>
      </c>
      <c r="O144" s="50">
        <f t="shared" si="2"/>
        <v>87.876923076923077</v>
      </c>
    </row>
    <row r="145" spans="1:15">
      <c r="A145" s="46" t="s">
        <v>313</v>
      </c>
      <c r="B145" s="46">
        <v>89.47</v>
      </c>
      <c r="C145" s="46">
        <v>89.85</v>
      </c>
      <c r="D145" s="46">
        <v>87.8</v>
      </c>
      <c r="E145" s="46">
        <v>88.66</v>
      </c>
      <c r="F145" s="46">
        <v>89.36</v>
      </c>
      <c r="G145" s="46">
        <v>95.47</v>
      </c>
      <c r="H145" s="46">
        <v>101.18</v>
      </c>
      <c r="I145" s="46">
        <v>103.8</v>
      </c>
      <c r="J145" s="46">
        <v>137.34</v>
      </c>
      <c r="K145" s="46">
        <v>137.34</v>
      </c>
      <c r="L145" s="46">
        <v>131.38999999999999</v>
      </c>
      <c r="M145" s="46" t="s">
        <v>177</v>
      </c>
      <c r="N145" s="46" t="s">
        <v>177</v>
      </c>
      <c r="O145" s="48">
        <f t="shared" si="2"/>
        <v>104.69636363636363</v>
      </c>
    </row>
    <row r="146" spans="1:15">
      <c r="A146" s="46" t="s">
        <v>314</v>
      </c>
      <c r="B146" s="46">
        <v>89.03</v>
      </c>
      <c r="C146" s="46">
        <v>89.03</v>
      </c>
      <c r="D146" s="46">
        <v>89.03</v>
      </c>
      <c r="E146" s="46">
        <v>89.62</v>
      </c>
      <c r="F146" s="46">
        <v>89.62</v>
      </c>
      <c r="G146" s="46">
        <v>89.62</v>
      </c>
      <c r="H146" s="46">
        <v>89.62</v>
      </c>
      <c r="I146" s="46">
        <v>89.62</v>
      </c>
      <c r="J146" s="46" t="s">
        <v>177</v>
      </c>
      <c r="K146" s="46" t="s">
        <v>177</v>
      </c>
      <c r="L146" s="46" t="s">
        <v>177</v>
      </c>
      <c r="M146" s="46" t="s">
        <v>177</v>
      </c>
      <c r="N146" s="46" t="s">
        <v>177</v>
      </c>
      <c r="O146" s="48">
        <f t="shared" si="2"/>
        <v>89.398750000000007</v>
      </c>
    </row>
    <row r="147" spans="1:15" s="48" customFormat="1">
      <c r="A147" s="48" t="s">
        <v>315</v>
      </c>
      <c r="B147" s="48">
        <v>88.89</v>
      </c>
      <c r="C147" s="48">
        <v>95.39</v>
      </c>
      <c r="D147" s="48">
        <v>104.07</v>
      </c>
      <c r="E147" s="48">
        <v>113.37</v>
      </c>
      <c r="F147" s="48">
        <v>110.75</v>
      </c>
      <c r="G147" s="48">
        <v>100.4</v>
      </c>
      <c r="H147" s="48">
        <v>103.58</v>
      </c>
      <c r="I147" s="48">
        <v>102.78</v>
      </c>
      <c r="J147" s="48">
        <v>130.11000000000001</v>
      </c>
      <c r="K147" s="48">
        <v>129.72</v>
      </c>
      <c r="L147" s="48">
        <v>129.16999999999999</v>
      </c>
      <c r="M147" s="48">
        <v>128.76</v>
      </c>
      <c r="N147" s="48">
        <v>128.38</v>
      </c>
      <c r="O147" s="50">
        <f t="shared" si="2"/>
        <v>112.72076923076922</v>
      </c>
    </row>
    <row r="148" spans="1:15">
      <c r="A148" s="46" t="s">
        <v>316</v>
      </c>
      <c r="B148" s="46">
        <v>88.79</v>
      </c>
      <c r="C148" s="46">
        <v>86.53</v>
      </c>
      <c r="D148" s="46">
        <v>87.12</v>
      </c>
      <c r="E148" s="46">
        <v>86.5</v>
      </c>
      <c r="F148" s="46">
        <v>89.64</v>
      </c>
      <c r="G148" s="46">
        <v>93.17</v>
      </c>
      <c r="H148" s="46">
        <v>95</v>
      </c>
      <c r="I148" s="46">
        <v>88.59</v>
      </c>
      <c r="J148" s="46">
        <v>76.63</v>
      </c>
      <c r="K148" s="46">
        <v>77.98</v>
      </c>
      <c r="L148" s="46">
        <v>75.790000000000006</v>
      </c>
      <c r="M148" s="46">
        <v>79.03</v>
      </c>
      <c r="N148" s="46">
        <v>79.42</v>
      </c>
      <c r="O148" s="48">
        <f t="shared" si="2"/>
        <v>84.937692307692316</v>
      </c>
    </row>
    <row r="149" spans="1:15">
      <c r="A149" s="46" t="s">
        <v>317</v>
      </c>
      <c r="B149" s="46">
        <v>88.79</v>
      </c>
      <c r="C149" s="46">
        <v>88.79</v>
      </c>
      <c r="D149" s="46">
        <v>88.79</v>
      </c>
      <c r="E149" s="46">
        <v>88.79</v>
      </c>
      <c r="F149" s="46">
        <v>88.79</v>
      </c>
      <c r="G149" s="46">
        <v>88.79</v>
      </c>
      <c r="H149" s="46">
        <v>88.79</v>
      </c>
      <c r="I149" s="46">
        <v>88.79</v>
      </c>
      <c r="J149" s="46" t="s">
        <v>177</v>
      </c>
      <c r="K149" s="46" t="s">
        <v>177</v>
      </c>
      <c r="L149" s="46" t="s">
        <v>177</v>
      </c>
      <c r="M149" s="46" t="s">
        <v>177</v>
      </c>
      <c r="N149" s="46" t="s">
        <v>177</v>
      </c>
      <c r="O149" s="48">
        <f t="shared" si="2"/>
        <v>88.789999999999992</v>
      </c>
    </row>
    <row r="150" spans="1:15">
      <c r="A150" s="46" t="s">
        <v>318</v>
      </c>
      <c r="B150" s="46">
        <v>88.46</v>
      </c>
      <c r="C150" s="46">
        <v>89.34</v>
      </c>
      <c r="D150" s="46">
        <v>92.13</v>
      </c>
      <c r="E150" s="46">
        <v>95.64</v>
      </c>
      <c r="F150" s="46">
        <v>95.34</v>
      </c>
      <c r="G150" s="46">
        <v>96.25</v>
      </c>
      <c r="H150" s="46">
        <v>94.81</v>
      </c>
      <c r="I150" s="46">
        <v>92.43</v>
      </c>
      <c r="J150" s="46">
        <v>111.89</v>
      </c>
      <c r="K150" s="46">
        <v>120.43</v>
      </c>
      <c r="L150" s="46">
        <v>123.63</v>
      </c>
      <c r="M150" s="46" t="s">
        <v>177</v>
      </c>
      <c r="N150" s="46" t="s">
        <v>177</v>
      </c>
      <c r="O150" s="48">
        <f t="shared" si="2"/>
        <v>100.03181818181817</v>
      </c>
    </row>
    <row r="151" spans="1:15">
      <c r="A151" s="49" t="s">
        <v>319</v>
      </c>
      <c r="B151" s="49">
        <v>88.4</v>
      </c>
      <c r="C151" s="49">
        <v>88.4</v>
      </c>
      <c r="D151" s="49">
        <v>88.4</v>
      </c>
      <c r="E151" s="49">
        <v>88.4</v>
      </c>
      <c r="F151" s="49">
        <v>88.4</v>
      </c>
      <c r="G151" s="49">
        <v>99.45</v>
      </c>
      <c r="H151" s="49">
        <v>99.45</v>
      </c>
      <c r="I151" s="49">
        <v>99.45</v>
      </c>
      <c r="J151" s="49">
        <v>78.66</v>
      </c>
      <c r="K151" s="49">
        <v>79.599999999999994</v>
      </c>
      <c r="L151" s="49">
        <v>77.459999999999994</v>
      </c>
      <c r="M151" s="49">
        <v>78.650000000000006</v>
      </c>
      <c r="N151" s="49">
        <v>82.2</v>
      </c>
      <c r="O151" s="48">
        <f t="shared" si="2"/>
        <v>87.455384615384645</v>
      </c>
    </row>
    <row r="152" spans="1:15">
      <c r="A152" s="46" t="s">
        <v>320</v>
      </c>
      <c r="B152" s="46">
        <v>88.34</v>
      </c>
      <c r="C152" s="46">
        <v>87.55</v>
      </c>
      <c r="D152" s="46">
        <v>87.01</v>
      </c>
      <c r="E152" s="46">
        <v>84.97</v>
      </c>
      <c r="F152" s="46">
        <v>87.02</v>
      </c>
      <c r="G152" s="46">
        <v>86.41</v>
      </c>
      <c r="H152" s="46">
        <v>85.12</v>
      </c>
      <c r="I152" s="46">
        <v>85.57</v>
      </c>
      <c r="J152" s="46">
        <v>82.11</v>
      </c>
      <c r="K152" s="46">
        <v>82.15</v>
      </c>
      <c r="L152" s="46">
        <v>81.37</v>
      </c>
      <c r="M152" s="46">
        <v>83.84</v>
      </c>
      <c r="N152" s="46">
        <v>83.88</v>
      </c>
      <c r="O152" s="48">
        <f t="shared" si="2"/>
        <v>85.026153846153861</v>
      </c>
    </row>
    <row r="153" spans="1:15">
      <c r="A153" s="46" t="s">
        <v>321</v>
      </c>
      <c r="B153" s="46">
        <v>88.32</v>
      </c>
      <c r="C153" s="46">
        <v>88.32</v>
      </c>
      <c r="D153" s="46">
        <v>88.32</v>
      </c>
      <c r="E153" s="46">
        <v>88.32</v>
      </c>
      <c r="F153" s="46">
        <v>88.32</v>
      </c>
      <c r="G153" s="46">
        <v>88.32</v>
      </c>
      <c r="H153" s="46">
        <v>88.32</v>
      </c>
      <c r="I153" s="46">
        <v>88.32</v>
      </c>
      <c r="J153" s="46" t="s">
        <v>177</v>
      </c>
      <c r="K153" s="46" t="s">
        <v>177</v>
      </c>
      <c r="L153" s="46" t="s">
        <v>177</v>
      </c>
      <c r="M153" s="46" t="s">
        <v>177</v>
      </c>
      <c r="N153" s="46" t="s">
        <v>177</v>
      </c>
      <c r="O153" s="48">
        <f t="shared" si="2"/>
        <v>88.32</v>
      </c>
    </row>
    <row r="154" spans="1:15">
      <c r="A154" s="46" t="s">
        <v>322</v>
      </c>
      <c r="B154" s="46">
        <v>88.24</v>
      </c>
      <c r="C154" s="46">
        <v>88.18</v>
      </c>
      <c r="D154" s="46">
        <v>88.88</v>
      </c>
      <c r="E154" s="46">
        <v>89.05</v>
      </c>
      <c r="F154" s="46">
        <v>89.36</v>
      </c>
      <c r="G154" s="46">
        <v>83.18</v>
      </c>
      <c r="H154" s="46">
        <v>78.55</v>
      </c>
      <c r="I154" s="46">
        <v>81.010000000000005</v>
      </c>
      <c r="J154" s="46">
        <v>62.27</v>
      </c>
      <c r="K154" s="46">
        <v>63.52</v>
      </c>
      <c r="L154" s="46">
        <v>60.13</v>
      </c>
      <c r="M154" s="46">
        <v>60.49</v>
      </c>
      <c r="N154" s="46">
        <v>61.81</v>
      </c>
      <c r="O154" s="48">
        <f t="shared" si="2"/>
        <v>76.513076923076923</v>
      </c>
    </row>
    <row r="155" spans="1:15">
      <c r="A155" s="46" t="s">
        <v>323</v>
      </c>
      <c r="B155" s="46">
        <v>87.88</v>
      </c>
      <c r="C155" s="46">
        <v>93.93</v>
      </c>
      <c r="D155" s="46">
        <v>92.52</v>
      </c>
      <c r="E155" s="46">
        <v>91.99</v>
      </c>
      <c r="F155" s="46">
        <v>93.4</v>
      </c>
      <c r="G155" s="46">
        <v>98.94</v>
      </c>
      <c r="H155" s="46">
        <v>98.04</v>
      </c>
      <c r="I155" s="46">
        <v>94.09</v>
      </c>
      <c r="J155" s="46">
        <v>50.41</v>
      </c>
      <c r="K155" s="46">
        <v>50.26</v>
      </c>
      <c r="L155" s="46">
        <v>50.04</v>
      </c>
      <c r="M155" s="46">
        <v>49.88</v>
      </c>
      <c r="N155" s="46">
        <v>49.74</v>
      </c>
      <c r="O155" s="48">
        <f t="shared" si="2"/>
        <v>77.009230769230768</v>
      </c>
    </row>
    <row r="156" spans="1:15">
      <c r="A156" s="46" t="s">
        <v>324</v>
      </c>
      <c r="B156" s="46">
        <v>87.57</v>
      </c>
      <c r="C156" s="46">
        <v>78.459999999999994</v>
      </c>
      <c r="D156" s="46">
        <v>76.56</v>
      </c>
      <c r="E156" s="46">
        <v>82.84</v>
      </c>
      <c r="F156" s="46">
        <v>85.97</v>
      </c>
      <c r="G156" s="46">
        <v>86.19</v>
      </c>
      <c r="H156" s="46">
        <v>89.57</v>
      </c>
      <c r="I156" s="46">
        <v>89.42</v>
      </c>
      <c r="J156" s="46">
        <v>102.97</v>
      </c>
      <c r="K156" s="46">
        <v>90.91</v>
      </c>
      <c r="L156" s="46">
        <v>86.91</v>
      </c>
      <c r="M156" s="46">
        <v>86.63</v>
      </c>
      <c r="N156" s="46">
        <v>88.11</v>
      </c>
      <c r="O156" s="48">
        <f t="shared" si="2"/>
        <v>87.085384615384612</v>
      </c>
    </row>
    <row r="157" spans="1:15">
      <c r="A157" s="46" t="s">
        <v>325</v>
      </c>
      <c r="B157" s="46">
        <v>87.4</v>
      </c>
      <c r="C157" s="46">
        <v>87.4</v>
      </c>
      <c r="D157" s="46">
        <v>87.4</v>
      </c>
      <c r="E157" s="46">
        <v>87.4</v>
      </c>
      <c r="F157" s="46">
        <v>87.4</v>
      </c>
      <c r="G157" s="46">
        <v>87.4</v>
      </c>
      <c r="H157" s="46">
        <v>87.4</v>
      </c>
      <c r="I157" s="46">
        <v>87.4</v>
      </c>
      <c r="J157" s="46" t="s">
        <v>177</v>
      </c>
      <c r="K157" s="46" t="s">
        <v>177</v>
      </c>
      <c r="L157" s="46" t="s">
        <v>177</v>
      </c>
      <c r="M157" s="46" t="s">
        <v>177</v>
      </c>
      <c r="N157" s="46" t="s">
        <v>177</v>
      </c>
      <c r="O157" s="48">
        <f t="shared" si="2"/>
        <v>87.399999999999991</v>
      </c>
    </row>
    <row r="158" spans="1:15">
      <c r="A158" s="46" t="s">
        <v>326</v>
      </c>
      <c r="B158" s="46">
        <v>87.37</v>
      </c>
      <c r="C158" s="46">
        <v>87.37</v>
      </c>
      <c r="D158" s="46">
        <v>87.69</v>
      </c>
      <c r="E158" s="46">
        <v>89.07</v>
      </c>
      <c r="F158" s="46">
        <v>88.72</v>
      </c>
      <c r="G158" s="46">
        <v>87.66</v>
      </c>
      <c r="H158" s="46">
        <v>134.71</v>
      </c>
      <c r="I158" s="46">
        <v>119.54</v>
      </c>
      <c r="J158" s="46">
        <v>133.03</v>
      </c>
      <c r="K158" s="46">
        <v>132.63999999999999</v>
      </c>
      <c r="L158" s="46">
        <v>132.07</v>
      </c>
      <c r="M158" s="46">
        <v>131.65</v>
      </c>
      <c r="N158" s="46">
        <v>131.27000000000001</v>
      </c>
      <c r="O158" s="48">
        <f t="shared" si="2"/>
        <v>110.98384615384614</v>
      </c>
    </row>
    <row r="159" spans="1:15">
      <c r="A159" s="46" t="s">
        <v>327</v>
      </c>
      <c r="B159" s="46">
        <v>87.24</v>
      </c>
      <c r="C159" s="46">
        <v>63.06</v>
      </c>
      <c r="D159" s="46">
        <v>59.52</v>
      </c>
      <c r="E159" s="46">
        <v>50.33</v>
      </c>
      <c r="F159" s="46">
        <v>52.32</v>
      </c>
      <c r="G159" s="46">
        <v>53.2</v>
      </c>
      <c r="H159" s="46">
        <v>61.46</v>
      </c>
      <c r="I159" s="46">
        <v>60.27</v>
      </c>
      <c r="J159" s="46">
        <v>52.01</v>
      </c>
      <c r="K159" s="46">
        <v>51.86</v>
      </c>
      <c r="L159" s="46">
        <v>51.64</v>
      </c>
      <c r="M159" s="46">
        <v>51.47</v>
      </c>
      <c r="N159" s="46">
        <v>51.32</v>
      </c>
      <c r="O159" s="48">
        <f t="shared" si="2"/>
        <v>57.361538461538466</v>
      </c>
    </row>
    <row r="160" spans="1:15">
      <c r="A160" s="46" t="s">
        <v>328</v>
      </c>
      <c r="B160" s="46">
        <v>87.13</v>
      </c>
      <c r="C160" s="46">
        <v>81.56</v>
      </c>
      <c r="D160" s="46">
        <v>80.3</v>
      </c>
      <c r="E160" s="46">
        <v>81.23</v>
      </c>
      <c r="F160" s="46">
        <v>79.13</v>
      </c>
      <c r="G160" s="46">
        <v>79.599999999999994</v>
      </c>
      <c r="H160" s="46">
        <v>78.239999999999995</v>
      </c>
      <c r="I160" s="46">
        <v>87.69</v>
      </c>
      <c r="J160" s="46">
        <v>88.66</v>
      </c>
      <c r="K160" s="46">
        <v>78.540000000000006</v>
      </c>
      <c r="L160" s="46">
        <v>76.37</v>
      </c>
      <c r="M160" s="46" t="s">
        <v>177</v>
      </c>
      <c r="N160" s="46" t="s">
        <v>177</v>
      </c>
      <c r="O160" s="48">
        <f t="shared" si="2"/>
        <v>81.677272727272737</v>
      </c>
    </row>
    <row r="161" spans="1:15">
      <c r="A161" s="46" t="s">
        <v>329</v>
      </c>
      <c r="B161" s="46">
        <v>87.13</v>
      </c>
      <c r="C161" s="46">
        <v>86.07</v>
      </c>
      <c r="D161" s="46">
        <v>79.599999999999994</v>
      </c>
      <c r="E161" s="46">
        <v>78.8</v>
      </c>
      <c r="F161" s="46">
        <v>78.900000000000006</v>
      </c>
      <c r="G161" s="46">
        <v>79.319999999999993</v>
      </c>
      <c r="H161" s="46">
        <v>83.64</v>
      </c>
      <c r="I161" s="46">
        <v>84.04</v>
      </c>
      <c r="J161" s="46">
        <v>75.81</v>
      </c>
      <c r="K161" s="46">
        <v>73.61</v>
      </c>
      <c r="L161" s="46">
        <v>71.959999999999994</v>
      </c>
      <c r="M161" s="46">
        <v>71.8</v>
      </c>
      <c r="N161" s="46">
        <v>72.319999999999993</v>
      </c>
      <c r="O161" s="48">
        <f t="shared" si="2"/>
        <v>78.692307692307693</v>
      </c>
    </row>
    <row r="162" spans="1:15">
      <c r="A162" s="46" t="s">
        <v>330</v>
      </c>
      <c r="B162" s="46">
        <v>86.94</v>
      </c>
      <c r="C162" s="46">
        <v>86.94</v>
      </c>
      <c r="D162" s="46">
        <v>86.94</v>
      </c>
      <c r="E162" s="46">
        <v>86.94</v>
      </c>
      <c r="F162" s="46">
        <v>86.94</v>
      </c>
      <c r="G162" s="46">
        <v>86.94</v>
      </c>
      <c r="H162" s="46">
        <v>86.94</v>
      </c>
      <c r="I162" s="46">
        <v>86.94</v>
      </c>
      <c r="J162" s="46" t="s">
        <v>177</v>
      </c>
      <c r="K162" s="46" t="s">
        <v>177</v>
      </c>
      <c r="L162" s="46" t="s">
        <v>177</v>
      </c>
      <c r="M162" s="46" t="s">
        <v>177</v>
      </c>
      <c r="N162" s="46" t="s">
        <v>177</v>
      </c>
      <c r="O162" s="48">
        <f t="shared" si="2"/>
        <v>86.94</v>
      </c>
    </row>
    <row r="163" spans="1:15">
      <c r="A163" s="46" t="s">
        <v>331</v>
      </c>
      <c r="B163" s="46">
        <v>86.67</v>
      </c>
      <c r="C163" s="46">
        <v>86.67</v>
      </c>
      <c r="D163" s="46">
        <v>86.67</v>
      </c>
      <c r="E163" s="46">
        <v>86.67</v>
      </c>
      <c r="F163" s="46">
        <v>86.67</v>
      </c>
      <c r="G163" s="46">
        <v>86.67</v>
      </c>
      <c r="H163" s="46">
        <v>86.67</v>
      </c>
      <c r="I163" s="46">
        <v>86.67</v>
      </c>
      <c r="J163" s="46" t="s">
        <v>177</v>
      </c>
      <c r="K163" s="46" t="s">
        <v>177</v>
      </c>
      <c r="L163" s="46" t="s">
        <v>177</v>
      </c>
      <c r="M163" s="46" t="s">
        <v>177</v>
      </c>
      <c r="N163" s="46" t="s">
        <v>177</v>
      </c>
      <c r="O163" s="48">
        <f t="shared" si="2"/>
        <v>86.669999999999987</v>
      </c>
    </row>
    <row r="164" spans="1:15" s="48" customFormat="1">
      <c r="A164" s="48" t="s">
        <v>332</v>
      </c>
      <c r="B164" s="48">
        <v>86.24</v>
      </c>
      <c r="C164" s="48">
        <v>86.21</v>
      </c>
      <c r="D164" s="48">
        <v>86.35</v>
      </c>
      <c r="E164" s="48">
        <v>85.76</v>
      </c>
      <c r="F164" s="48">
        <v>85.3</v>
      </c>
      <c r="G164" s="48">
        <v>82.1</v>
      </c>
      <c r="H164" s="48">
        <v>84.62</v>
      </c>
      <c r="I164" s="48">
        <v>84.91</v>
      </c>
      <c r="J164" s="48">
        <v>64.05</v>
      </c>
      <c r="K164" s="48">
        <v>64.13</v>
      </c>
      <c r="L164" s="48">
        <v>65.09</v>
      </c>
      <c r="M164" s="48">
        <v>64.569999999999993</v>
      </c>
      <c r="N164" s="48">
        <v>64.7</v>
      </c>
      <c r="O164" s="50">
        <f t="shared" si="2"/>
        <v>77.233076923076922</v>
      </c>
    </row>
    <row r="165" spans="1:15">
      <c r="A165" s="46" t="s">
        <v>333</v>
      </c>
      <c r="B165" s="46">
        <v>86.15</v>
      </c>
      <c r="C165" s="46">
        <v>85.35</v>
      </c>
      <c r="D165" s="46">
        <v>84.37</v>
      </c>
      <c r="E165" s="46">
        <v>84.28</v>
      </c>
      <c r="F165" s="46">
        <v>89.45</v>
      </c>
      <c r="G165" s="46">
        <v>90.5</v>
      </c>
      <c r="H165" s="46">
        <v>91.38</v>
      </c>
      <c r="I165" s="46">
        <v>95.24</v>
      </c>
      <c r="J165" s="46">
        <v>85.41</v>
      </c>
      <c r="K165" s="46">
        <v>81.61</v>
      </c>
      <c r="L165" s="46">
        <v>81.61</v>
      </c>
      <c r="M165" s="46">
        <v>87.05</v>
      </c>
      <c r="N165" s="46">
        <v>86.81</v>
      </c>
      <c r="O165" s="48">
        <f t="shared" si="2"/>
        <v>86.862307692307681</v>
      </c>
    </row>
    <row r="166" spans="1:15">
      <c r="A166" s="46" t="s">
        <v>334</v>
      </c>
      <c r="B166" s="46">
        <v>86.14</v>
      </c>
      <c r="C166" s="46" t="s">
        <v>177</v>
      </c>
      <c r="D166" s="46" t="s">
        <v>177</v>
      </c>
      <c r="E166" s="46">
        <v>56.7</v>
      </c>
      <c r="F166" s="46">
        <v>51.55</v>
      </c>
      <c r="G166" s="46">
        <v>48.97</v>
      </c>
      <c r="H166" s="46" t="s">
        <v>177</v>
      </c>
      <c r="I166" s="46" t="s">
        <v>177</v>
      </c>
      <c r="J166" s="46" t="s">
        <v>177</v>
      </c>
      <c r="K166" s="46" t="s">
        <v>177</v>
      </c>
      <c r="L166" s="46" t="s">
        <v>177</v>
      </c>
      <c r="M166" s="46">
        <v>91.67</v>
      </c>
      <c r="N166" s="46">
        <v>91.67</v>
      </c>
      <c r="O166" s="48">
        <f t="shared" si="2"/>
        <v>71.11666666666666</v>
      </c>
    </row>
    <row r="167" spans="1:15">
      <c r="A167" s="46" t="s">
        <v>335</v>
      </c>
      <c r="B167" s="46">
        <v>86.1</v>
      </c>
      <c r="C167" s="46">
        <v>88.53</v>
      </c>
      <c r="D167" s="46">
        <v>88.01</v>
      </c>
      <c r="E167" s="46">
        <v>74.47</v>
      </c>
      <c r="F167" s="46">
        <v>74.34</v>
      </c>
      <c r="G167" s="46">
        <v>74.19</v>
      </c>
      <c r="H167" s="46">
        <v>73.37</v>
      </c>
      <c r="I167" s="46">
        <v>82.51</v>
      </c>
      <c r="J167" s="46" t="s">
        <v>177</v>
      </c>
      <c r="K167" s="46" t="s">
        <v>177</v>
      </c>
      <c r="L167" s="46" t="s">
        <v>177</v>
      </c>
      <c r="M167" s="46" t="s">
        <v>177</v>
      </c>
      <c r="N167" s="46" t="s">
        <v>177</v>
      </c>
      <c r="O167" s="48">
        <f t="shared" si="2"/>
        <v>80.19</v>
      </c>
    </row>
    <row r="168" spans="1:15">
      <c r="A168" s="46" t="s">
        <v>336</v>
      </c>
      <c r="B168" s="46">
        <v>86.08</v>
      </c>
      <c r="C168" s="46">
        <v>86.08</v>
      </c>
      <c r="D168" s="46">
        <v>86.08</v>
      </c>
      <c r="E168" s="46">
        <v>86.08</v>
      </c>
      <c r="F168" s="46">
        <v>86.08</v>
      </c>
      <c r="G168" s="46">
        <v>86.08</v>
      </c>
      <c r="H168" s="46">
        <v>86.08</v>
      </c>
      <c r="I168" s="46">
        <v>86.08</v>
      </c>
      <c r="J168" s="46" t="s">
        <v>177</v>
      </c>
      <c r="K168" s="46" t="s">
        <v>177</v>
      </c>
      <c r="L168" s="46" t="s">
        <v>177</v>
      </c>
      <c r="M168" s="46" t="s">
        <v>177</v>
      </c>
      <c r="N168" s="46" t="s">
        <v>177</v>
      </c>
      <c r="O168" s="48">
        <f t="shared" si="2"/>
        <v>86.080000000000013</v>
      </c>
    </row>
    <row r="169" spans="1:15">
      <c r="A169" s="46" t="s">
        <v>337</v>
      </c>
      <c r="B169" s="46">
        <v>85.83</v>
      </c>
      <c r="C169" s="46">
        <v>76.36</v>
      </c>
      <c r="D169" s="46">
        <v>73.849999999999994</v>
      </c>
      <c r="E169" s="46">
        <v>73.510000000000005</v>
      </c>
      <c r="F169" s="46">
        <v>77.52</v>
      </c>
      <c r="G169" s="46">
        <v>81.489999999999995</v>
      </c>
      <c r="H169" s="46">
        <v>79.48</v>
      </c>
      <c r="I169" s="46">
        <v>76.62</v>
      </c>
      <c r="J169" s="46">
        <v>60.37</v>
      </c>
      <c r="K169" s="46">
        <v>61.62</v>
      </c>
      <c r="L169" s="46">
        <v>61.33</v>
      </c>
      <c r="M169" s="46">
        <v>58.31</v>
      </c>
      <c r="N169" s="46">
        <v>58.22</v>
      </c>
      <c r="O169" s="48">
        <f t="shared" si="2"/>
        <v>71.11615384615385</v>
      </c>
    </row>
    <row r="170" spans="1:15">
      <c r="A170" s="46" t="s">
        <v>338</v>
      </c>
      <c r="B170" s="46">
        <v>85.73</v>
      </c>
      <c r="C170" s="46">
        <v>80.63</v>
      </c>
      <c r="D170" s="46">
        <v>78.930000000000007</v>
      </c>
      <c r="E170" s="46">
        <v>74.78</v>
      </c>
      <c r="F170" s="46">
        <v>71.78</v>
      </c>
      <c r="G170" s="46">
        <v>72.98</v>
      </c>
      <c r="H170" s="46">
        <v>73.67</v>
      </c>
      <c r="I170" s="46">
        <v>86.59</v>
      </c>
      <c r="J170" s="46">
        <v>56.72</v>
      </c>
      <c r="K170" s="46">
        <v>54.14</v>
      </c>
      <c r="L170" s="46">
        <v>54.08</v>
      </c>
      <c r="M170" s="46">
        <v>56.54</v>
      </c>
      <c r="N170" s="46">
        <v>58.9</v>
      </c>
      <c r="O170" s="48">
        <f t="shared" si="2"/>
        <v>69.651538461538465</v>
      </c>
    </row>
    <row r="171" spans="1:15">
      <c r="A171" s="46" t="s">
        <v>339</v>
      </c>
      <c r="B171" s="46">
        <v>85.61</v>
      </c>
      <c r="C171" s="46">
        <v>85.61</v>
      </c>
      <c r="D171" s="46">
        <v>85.61</v>
      </c>
      <c r="E171" s="46">
        <v>85.61</v>
      </c>
      <c r="F171" s="46">
        <v>85.61</v>
      </c>
      <c r="G171" s="46">
        <v>85.61</v>
      </c>
      <c r="H171" s="46">
        <v>85.61</v>
      </c>
      <c r="I171" s="46">
        <v>85.61</v>
      </c>
      <c r="J171" s="46" t="s">
        <v>177</v>
      </c>
      <c r="K171" s="46" t="s">
        <v>177</v>
      </c>
      <c r="L171" s="46" t="s">
        <v>177</v>
      </c>
      <c r="M171" s="46" t="s">
        <v>177</v>
      </c>
      <c r="N171" s="46" t="s">
        <v>177</v>
      </c>
      <c r="O171" s="48">
        <f t="shared" si="2"/>
        <v>85.61</v>
      </c>
    </row>
    <row r="172" spans="1:15">
      <c r="A172" s="46" t="s">
        <v>340</v>
      </c>
      <c r="B172" s="46">
        <v>85.48</v>
      </c>
      <c r="C172" s="46">
        <v>82.27</v>
      </c>
      <c r="D172" s="46">
        <v>77.34</v>
      </c>
      <c r="E172" s="46">
        <v>75.400000000000006</v>
      </c>
      <c r="F172" s="46">
        <v>73.099999999999994</v>
      </c>
      <c r="G172" s="46">
        <v>70.959999999999994</v>
      </c>
      <c r="H172" s="46">
        <v>69.599999999999994</v>
      </c>
      <c r="I172" s="46">
        <v>71.239999999999995</v>
      </c>
      <c r="J172" s="46">
        <v>57.08</v>
      </c>
      <c r="K172" s="46">
        <v>58.53</v>
      </c>
      <c r="L172" s="46">
        <v>58.89</v>
      </c>
      <c r="M172" s="46">
        <v>58.77</v>
      </c>
      <c r="N172" s="46">
        <v>58.51</v>
      </c>
      <c r="O172" s="48">
        <f t="shared" si="2"/>
        <v>69.013076923076923</v>
      </c>
    </row>
    <row r="173" spans="1:15">
      <c r="A173" s="46" t="s">
        <v>341</v>
      </c>
      <c r="B173" s="46">
        <v>85.37</v>
      </c>
      <c r="C173" s="46">
        <v>85.16</v>
      </c>
      <c r="D173" s="46">
        <v>84.76</v>
      </c>
      <c r="E173" s="46">
        <v>84.09</v>
      </c>
      <c r="F173" s="46">
        <v>76.930000000000007</v>
      </c>
      <c r="G173" s="46">
        <v>72.84</v>
      </c>
      <c r="H173" s="46">
        <v>71.42</v>
      </c>
      <c r="I173" s="46">
        <v>72.42</v>
      </c>
      <c r="J173" s="46">
        <v>58.84</v>
      </c>
      <c r="K173" s="46">
        <v>56.33</v>
      </c>
      <c r="L173" s="46">
        <v>58.33</v>
      </c>
      <c r="M173" s="46">
        <v>56.35</v>
      </c>
      <c r="N173" s="46">
        <v>57.36</v>
      </c>
      <c r="O173" s="48">
        <f t="shared" si="2"/>
        <v>70.784615384615392</v>
      </c>
    </row>
    <row r="174" spans="1:15">
      <c r="A174" s="46" t="s">
        <v>342</v>
      </c>
      <c r="B174" s="46">
        <v>85.1</v>
      </c>
      <c r="C174" s="46">
        <v>85.1</v>
      </c>
      <c r="D174" s="46">
        <v>85.1</v>
      </c>
      <c r="E174" s="46">
        <v>85.1</v>
      </c>
      <c r="F174" s="46">
        <v>85.1</v>
      </c>
      <c r="G174" s="46">
        <v>85.1</v>
      </c>
      <c r="H174" s="46">
        <v>85.1</v>
      </c>
      <c r="I174" s="46">
        <v>85.1</v>
      </c>
      <c r="J174" s="46" t="s">
        <v>177</v>
      </c>
      <c r="K174" s="46" t="s">
        <v>177</v>
      </c>
      <c r="L174" s="46" t="s">
        <v>177</v>
      </c>
      <c r="M174" s="46" t="s">
        <v>177</v>
      </c>
      <c r="N174" s="46" t="s">
        <v>177</v>
      </c>
      <c r="O174" s="48">
        <f t="shared" si="2"/>
        <v>85.100000000000009</v>
      </c>
    </row>
    <row r="175" spans="1:15">
      <c r="A175" s="46" t="s">
        <v>343</v>
      </c>
      <c r="B175" s="46">
        <v>84.96</v>
      </c>
      <c r="C175" s="46">
        <v>85.15</v>
      </c>
      <c r="D175" s="46">
        <v>88.88</v>
      </c>
      <c r="E175" s="46">
        <v>90.47</v>
      </c>
      <c r="F175" s="46">
        <v>92.23</v>
      </c>
      <c r="G175" s="46">
        <v>91.51</v>
      </c>
      <c r="H175" s="46">
        <v>83.75</v>
      </c>
      <c r="I175" s="46">
        <v>84.38</v>
      </c>
      <c r="J175" s="46">
        <v>54.86</v>
      </c>
      <c r="K175" s="46">
        <v>56.54</v>
      </c>
      <c r="L175" s="46">
        <v>55.72</v>
      </c>
      <c r="M175" s="46">
        <v>57.15</v>
      </c>
      <c r="N175" s="46">
        <v>54.64</v>
      </c>
      <c r="O175" s="48">
        <f t="shared" si="2"/>
        <v>75.403076923076924</v>
      </c>
    </row>
    <row r="176" spans="1:15">
      <c r="A176" s="46" t="s">
        <v>344</v>
      </c>
      <c r="B176" s="46">
        <v>84.64</v>
      </c>
      <c r="C176" s="46">
        <v>83.81</v>
      </c>
      <c r="D176" s="46">
        <v>74.709999999999994</v>
      </c>
      <c r="E176" s="46">
        <v>75.67</v>
      </c>
      <c r="F176" s="46">
        <v>75.260000000000005</v>
      </c>
      <c r="G176" s="46">
        <v>72.31</v>
      </c>
      <c r="H176" s="46">
        <v>71.7</v>
      </c>
      <c r="I176" s="46">
        <v>74.099999999999994</v>
      </c>
      <c r="J176" s="46">
        <v>59.32</v>
      </c>
      <c r="K176" s="46">
        <v>59.84</v>
      </c>
      <c r="L176" s="46">
        <v>60.45</v>
      </c>
      <c r="M176" s="46">
        <v>59.43</v>
      </c>
      <c r="N176" s="46">
        <v>57.51</v>
      </c>
      <c r="O176" s="48">
        <f t="shared" si="2"/>
        <v>69.90384615384616</v>
      </c>
    </row>
    <row r="177" spans="1:15">
      <c r="A177" s="46" t="s">
        <v>345</v>
      </c>
      <c r="B177" s="46">
        <v>84.6</v>
      </c>
      <c r="C177" s="46">
        <v>89.24</v>
      </c>
      <c r="D177" s="46">
        <v>105.83</v>
      </c>
      <c r="E177" s="46">
        <v>101.15</v>
      </c>
      <c r="F177" s="46">
        <v>108.03</v>
      </c>
      <c r="G177" s="46">
        <v>110.64</v>
      </c>
      <c r="H177" s="46">
        <v>104.12</v>
      </c>
      <c r="I177" s="46">
        <v>104.51</v>
      </c>
      <c r="J177" s="46">
        <v>113.64</v>
      </c>
      <c r="K177" s="46">
        <v>102.04</v>
      </c>
      <c r="L177" s="46">
        <v>112.88</v>
      </c>
      <c r="M177" s="46">
        <v>112.52</v>
      </c>
      <c r="N177" s="46">
        <v>112.19</v>
      </c>
      <c r="O177" s="48">
        <f t="shared" si="2"/>
        <v>104.72230769230768</v>
      </c>
    </row>
    <row r="178" spans="1:15">
      <c r="A178" s="46" t="s">
        <v>346</v>
      </c>
      <c r="B178" s="46">
        <v>84.37</v>
      </c>
      <c r="C178" s="46">
        <v>83.62</v>
      </c>
      <c r="D178" s="46">
        <v>82.09</v>
      </c>
      <c r="E178" s="46">
        <v>82.3</v>
      </c>
      <c r="F178" s="46">
        <v>84.98</v>
      </c>
      <c r="G178" s="46">
        <v>86</v>
      </c>
      <c r="H178" s="46">
        <v>88.73</v>
      </c>
      <c r="I178" s="46">
        <v>88.47</v>
      </c>
      <c r="J178" s="46">
        <v>79.44</v>
      </c>
      <c r="K178" s="46">
        <v>80.34</v>
      </c>
      <c r="L178" s="46">
        <v>85.39</v>
      </c>
      <c r="M178" s="46">
        <v>84.7</v>
      </c>
      <c r="N178" s="46">
        <v>85.83</v>
      </c>
      <c r="O178" s="48">
        <f t="shared" si="2"/>
        <v>84.327692307692303</v>
      </c>
    </row>
    <row r="179" spans="1:15">
      <c r="A179" s="46" t="s">
        <v>347</v>
      </c>
      <c r="B179" s="46">
        <v>84.27</v>
      </c>
      <c r="C179" s="46">
        <v>84.27</v>
      </c>
      <c r="D179" s="46">
        <v>84.27</v>
      </c>
      <c r="E179" s="46">
        <v>84.27</v>
      </c>
      <c r="F179" s="46">
        <v>84.27</v>
      </c>
      <c r="G179" s="46">
        <v>84.27</v>
      </c>
      <c r="H179" s="46">
        <v>84.27</v>
      </c>
      <c r="I179" s="46">
        <v>84.27</v>
      </c>
      <c r="J179" s="46" t="s">
        <v>177</v>
      </c>
      <c r="K179" s="46" t="s">
        <v>177</v>
      </c>
      <c r="L179" s="46" t="s">
        <v>177</v>
      </c>
      <c r="M179" s="46" t="s">
        <v>177</v>
      </c>
      <c r="N179" s="46" t="s">
        <v>177</v>
      </c>
      <c r="O179" s="48">
        <f t="shared" si="2"/>
        <v>84.27</v>
      </c>
    </row>
    <row r="180" spans="1:15" s="50" customFormat="1">
      <c r="A180" s="50" t="s">
        <v>348</v>
      </c>
      <c r="B180" s="50">
        <v>84.24</v>
      </c>
      <c r="C180" s="50">
        <v>81.150000000000006</v>
      </c>
      <c r="D180" s="50">
        <v>83.77</v>
      </c>
      <c r="E180" s="50">
        <v>82.42</v>
      </c>
      <c r="F180" s="50">
        <v>82.07</v>
      </c>
      <c r="G180" s="50">
        <v>76.239999999999995</v>
      </c>
      <c r="H180" s="50">
        <v>70.98</v>
      </c>
      <c r="I180" s="50">
        <v>71.31</v>
      </c>
      <c r="J180" s="50">
        <v>47.7</v>
      </c>
      <c r="K180" s="50">
        <v>51.28</v>
      </c>
      <c r="L180" s="50">
        <v>53.22</v>
      </c>
      <c r="M180" s="50">
        <v>52.96</v>
      </c>
      <c r="N180" s="50">
        <v>53.24</v>
      </c>
      <c r="O180" s="50">
        <f t="shared" si="2"/>
        <v>68.506153846153865</v>
      </c>
    </row>
    <row r="181" spans="1:15">
      <c r="A181" s="46" t="s">
        <v>349</v>
      </c>
      <c r="B181" s="46">
        <v>84.11</v>
      </c>
      <c r="C181" s="46">
        <v>80.349999999999994</v>
      </c>
      <c r="D181" s="46">
        <v>72.53</v>
      </c>
      <c r="E181" s="46">
        <v>71.930000000000007</v>
      </c>
      <c r="F181" s="46">
        <v>75.81</v>
      </c>
      <c r="G181" s="46">
        <v>65.34</v>
      </c>
      <c r="H181" s="46">
        <v>61.9</v>
      </c>
      <c r="I181" s="46">
        <v>59.88</v>
      </c>
      <c r="J181" s="46">
        <v>69.87</v>
      </c>
      <c r="K181" s="46">
        <v>70.19</v>
      </c>
      <c r="L181" s="46">
        <v>73.36</v>
      </c>
      <c r="M181" s="46">
        <v>54.66</v>
      </c>
      <c r="N181" s="46">
        <v>54.66</v>
      </c>
      <c r="O181" s="48">
        <f t="shared" si="2"/>
        <v>68.814615384615365</v>
      </c>
    </row>
    <row r="182" spans="1:15" s="49" customFormat="1">
      <c r="A182" s="46" t="s">
        <v>350</v>
      </c>
      <c r="B182" s="46">
        <v>84.08</v>
      </c>
      <c r="C182" s="46">
        <v>86.22</v>
      </c>
      <c r="D182" s="46">
        <v>86.21</v>
      </c>
      <c r="E182" s="46">
        <v>85.94</v>
      </c>
      <c r="F182" s="46">
        <v>81.260000000000005</v>
      </c>
      <c r="G182" s="46">
        <v>86.12</v>
      </c>
      <c r="H182" s="46">
        <v>89.51</v>
      </c>
      <c r="I182" s="46">
        <v>94.71</v>
      </c>
      <c r="J182" s="46">
        <v>50</v>
      </c>
      <c r="K182" s="46">
        <v>52.12</v>
      </c>
      <c r="L182" s="46">
        <v>51.89</v>
      </c>
      <c r="M182" s="46">
        <v>51.73</v>
      </c>
      <c r="N182" s="46">
        <v>51.58</v>
      </c>
      <c r="O182" s="48">
        <f t="shared" si="2"/>
        <v>73.182307692307702</v>
      </c>
    </row>
    <row r="183" spans="1:15" s="49" customFormat="1">
      <c r="A183" s="46" t="s">
        <v>351</v>
      </c>
      <c r="B183" s="46">
        <v>83.79</v>
      </c>
      <c r="C183" s="46">
        <v>83.79</v>
      </c>
      <c r="D183" s="46">
        <v>83.79</v>
      </c>
      <c r="E183" s="46">
        <v>83.79</v>
      </c>
      <c r="F183" s="46">
        <v>83.79</v>
      </c>
      <c r="G183" s="46">
        <v>84.51</v>
      </c>
      <c r="H183" s="46">
        <v>84.51</v>
      </c>
      <c r="I183" s="46">
        <v>85.71</v>
      </c>
      <c r="J183" s="46">
        <v>77.010000000000005</v>
      </c>
      <c r="K183" s="46">
        <v>76.489999999999995</v>
      </c>
      <c r="L183" s="46">
        <v>72.510000000000005</v>
      </c>
      <c r="M183" s="46">
        <v>78.31</v>
      </c>
      <c r="N183" s="46">
        <v>67.73</v>
      </c>
      <c r="O183" s="48">
        <f t="shared" si="2"/>
        <v>80.440769230769234</v>
      </c>
    </row>
    <row r="184" spans="1:15" s="49" customFormat="1">
      <c r="A184" s="46" t="s">
        <v>352</v>
      </c>
      <c r="B184" s="46">
        <v>83.64</v>
      </c>
      <c r="C184" s="46">
        <v>87.16</v>
      </c>
      <c r="D184" s="46">
        <v>85.87</v>
      </c>
      <c r="E184" s="46">
        <v>85.92</v>
      </c>
      <c r="F184" s="46">
        <v>89.44</v>
      </c>
      <c r="G184" s="46">
        <v>88.36</v>
      </c>
      <c r="H184" s="46">
        <v>88.37</v>
      </c>
      <c r="I184" s="46">
        <v>83.8</v>
      </c>
      <c r="J184" s="46">
        <v>85.83</v>
      </c>
      <c r="K184" s="46">
        <v>85.81</v>
      </c>
      <c r="L184" s="46">
        <v>85.18</v>
      </c>
      <c r="M184" s="46">
        <v>84.54</v>
      </c>
      <c r="N184" s="46">
        <v>84.59</v>
      </c>
      <c r="O184" s="48">
        <f t="shared" si="2"/>
        <v>86.03923076923077</v>
      </c>
    </row>
    <row r="185" spans="1:15" s="49" customFormat="1">
      <c r="A185" s="46" t="s">
        <v>353</v>
      </c>
      <c r="B185" s="46">
        <v>83.33</v>
      </c>
      <c r="C185" s="46">
        <v>83.33</v>
      </c>
      <c r="D185" s="46">
        <v>83.33</v>
      </c>
      <c r="E185" s="46">
        <v>83.33</v>
      </c>
      <c r="F185" s="46">
        <v>83.33</v>
      </c>
      <c r="G185" s="46">
        <v>83.33</v>
      </c>
      <c r="H185" s="46">
        <v>83.33</v>
      </c>
      <c r="I185" s="46">
        <v>83.33</v>
      </c>
      <c r="J185" s="46" t="s">
        <v>177</v>
      </c>
      <c r="K185" s="46" t="s">
        <v>177</v>
      </c>
      <c r="L185" s="46" t="s">
        <v>177</v>
      </c>
      <c r="M185" s="46" t="s">
        <v>177</v>
      </c>
      <c r="N185" s="46" t="s">
        <v>177</v>
      </c>
      <c r="O185" s="48">
        <f t="shared" si="2"/>
        <v>83.33</v>
      </c>
    </row>
    <row r="186" spans="1:15" s="49" customFormat="1">
      <c r="A186" s="46" t="s">
        <v>354</v>
      </c>
      <c r="B186" s="46">
        <v>83.31</v>
      </c>
      <c r="C186" s="46">
        <v>81.94</v>
      </c>
      <c r="D186" s="46">
        <v>81.99</v>
      </c>
      <c r="E186" s="46">
        <v>72.2</v>
      </c>
      <c r="F186" s="46">
        <v>65.040000000000006</v>
      </c>
      <c r="G186" s="46">
        <v>68.33</v>
      </c>
      <c r="H186" s="46">
        <v>70</v>
      </c>
      <c r="I186" s="46" t="s">
        <v>177</v>
      </c>
      <c r="J186" s="46" t="s">
        <v>177</v>
      </c>
      <c r="K186" s="46" t="s">
        <v>177</v>
      </c>
      <c r="L186" s="46" t="s">
        <v>177</v>
      </c>
      <c r="M186" s="46" t="s">
        <v>177</v>
      </c>
      <c r="N186" s="46" t="s">
        <v>177</v>
      </c>
      <c r="O186" s="48">
        <f t="shared" si="2"/>
        <v>74.687142857142845</v>
      </c>
    </row>
    <row r="187" spans="1:15" s="49" customFormat="1">
      <c r="A187" s="46" t="s">
        <v>355</v>
      </c>
      <c r="B187" s="46">
        <v>83.04</v>
      </c>
      <c r="C187" s="46">
        <v>75.55</v>
      </c>
      <c r="D187" s="46">
        <v>75.13</v>
      </c>
      <c r="E187" s="46">
        <v>76.48</v>
      </c>
      <c r="F187" s="46">
        <v>78.87</v>
      </c>
      <c r="G187" s="46">
        <v>79.86</v>
      </c>
      <c r="H187" s="46">
        <v>79.2</v>
      </c>
      <c r="I187" s="46">
        <v>81.400000000000006</v>
      </c>
      <c r="J187" s="46">
        <v>86.31</v>
      </c>
      <c r="K187" s="46">
        <v>78.81</v>
      </c>
      <c r="L187" s="46" t="s">
        <v>177</v>
      </c>
      <c r="M187" s="46" t="s">
        <v>177</v>
      </c>
      <c r="N187" s="46" t="s">
        <v>177</v>
      </c>
      <c r="O187" s="48">
        <f t="shared" si="2"/>
        <v>79.464999999999989</v>
      </c>
    </row>
    <row r="188" spans="1:15" s="49" customFormat="1">
      <c r="A188" s="46" t="s">
        <v>356</v>
      </c>
      <c r="B188" s="46">
        <v>82.58</v>
      </c>
      <c r="C188" s="46">
        <v>82.08</v>
      </c>
      <c r="D188" s="46">
        <v>80.319999999999993</v>
      </c>
      <c r="E188" s="46">
        <v>82.32</v>
      </c>
      <c r="F188" s="46">
        <v>85.81</v>
      </c>
      <c r="G188" s="46">
        <v>88.18</v>
      </c>
      <c r="H188" s="46">
        <v>88.88</v>
      </c>
      <c r="I188" s="46">
        <v>86.84</v>
      </c>
      <c r="J188" s="46">
        <v>88.44</v>
      </c>
      <c r="K188" s="46">
        <v>90.08</v>
      </c>
      <c r="L188" s="46">
        <v>88.22</v>
      </c>
      <c r="M188" s="46">
        <v>90.82</v>
      </c>
      <c r="N188" s="46">
        <v>90.36</v>
      </c>
      <c r="O188" s="48">
        <f t="shared" si="2"/>
        <v>86.533076923076933</v>
      </c>
    </row>
    <row r="189" spans="1:15" s="49" customFormat="1">
      <c r="A189" s="46" t="s">
        <v>357</v>
      </c>
      <c r="B189" s="46">
        <v>82.5</v>
      </c>
      <c r="C189" s="46">
        <v>64.510000000000005</v>
      </c>
      <c r="D189" s="46">
        <v>62.01</v>
      </c>
      <c r="E189" s="46" t="s">
        <v>177</v>
      </c>
      <c r="F189" s="46" t="s">
        <v>177</v>
      </c>
      <c r="G189" s="46">
        <v>45.35</v>
      </c>
      <c r="H189" s="46">
        <v>46.29</v>
      </c>
      <c r="I189" s="46">
        <v>47.43</v>
      </c>
      <c r="J189" s="46">
        <v>47.57</v>
      </c>
      <c r="K189" s="46">
        <v>47.36</v>
      </c>
      <c r="L189" s="46">
        <v>47.79</v>
      </c>
      <c r="M189" s="46">
        <v>51.24</v>
      </c>
      <c r="N189" s="46">
        <v>51.09</v>
      </c>
      <c r="O189" s="48">
        <f t="shared" si="2"/>
        <v>53.921818181818182</v>
      </c>
    </row>
    <row r="190" spans="1:15" s="49" customFormat="1">
      <c r="A190" s="46" t="s">
        <v>358</v>
      </c>
      <c r="B190" s="46">
        <v>82.28</v>
      </c>
      <c r="C190" s="46">
        <v>87.49</v>
      </c>
      <c r="D190" s="46">
        <v>89.2</v>
      </c>
      <c r="E190" s="46">
        <v>87.3</v>
      </c>
      <c r="F190" s="46">
        <v>88.2</v>
      </c>
      <c r="G190" s="46">
        <v>88.94</v>
      </c>
      <c r="H190" s="46">
        <v>88.02</v>
      </c>
      <c r="I190" s="46">
        <v>88.98</v>
      </c>
      <c r="J190" s="46">
        <v>85.74</v>
      </c>
      <c r="K190" s="46">
        <v>85.79</v>
      </c>
      <c r="L190" s="46">
        <v>85.35</v>
      </c>
      <c r="M190" s="46">
        <v>84.13</v>
      </c>
      <c r="N190" s="46">
        <v>84.01</v>
      </c>
      <c r="O190" s="48">
        <f t="shared" si="2"/>
        <v>86.571538461538466</v>
      </c>
    </row>
    <row r="191" spans="1:15" s="49" customFormat="1">
      <c r="A191" s="46" t="s">
        <v>359</v>
      </c>
      <c r="B191" s="46">
        <v>82.08</v>
      </c>
      <c r="C191" s="46">
        <v>79.63</v>
      </c>
      <c r="D191" s="46">
        <v>77.650000000000006</v>
      </c>
      <c r="E191" s="46">
        <v>80.36</v>
      </c>
      <c r="F191" s="46">
        <v>78.61</v>
      </c>
      <c r="G191" s="46">
        <v>65.22</v>
      </c>
      <c r="H191" s="46">
        <v>70.63</v>
      </c>
      <c r="I191" s="46">
        <v>82.57</v>
      </c>
      <c r="J191" s="46">
        <v>53.07</v>
      </c>
      <c r="K191" s="46">
        <v>49.86</v>
      </c>
      <c r="L191" s="46" t="s">
        <v>177</v>
      </c>
      <c r="M191" s="46">
        <v>50.46</v>
      </c>
      <c r="N191" s="46">
        <v>50.31</v>
      </c>
      <c r="O191" s="48">
        <f t="shared" si="2"/>
        <v>68.370833333333337</v>
      </c>
    </row>
    <row r="192" spans="1:15" s="49" customFormat="1">
      <c r="A192" s="46" t="s">
        <v>360</v>
      </c>
      <c r="B192" s="46">
        <v>82.03</v>
      </c>
      <c r="C192" s="46">
        <v>82.03</v>
      </c>
      <c r="D192" s="46">
        <v>51.37</v>
      </c>
      <c r="E192" s="46">
        <v>49.46</v>
      </c>
      <c r="F192" s="46">
        <v>50.66</v>
      </c>
      <c r="G192" s="46">
        <v>58.16</v>
      </c>
      <c r="H192" s="46">
        <v>58.65</v>
      </c>
      <c r="I192" s="46">
        <v>46.08</v>
      </c>
      <c r="J192" s="46">
        <v>45.51</v>
      </c>
      <c r="K192" s="46">
        <v>45.38</v>
      </c>
      <c r="L192" s="46">
        <v>45.18</v>
      </c>
      <c r="M192" s="46">
        <v>45.04</v>
      </c>
      <c r="N192" s="46">
        <v>44.91</v>
      </c>
      <c r="O192" s="48">
        <f t="shared" si="2"/>
        <v>54.189230769230754</v>
      </c>
    </row>
    <row r="193" spans="1:15" s="49" customFormat="1">
      <c r="A193" s="46" t="s">
        <v>361</v>
      </c>
      <c r="B193" s="46">
        <v>82.03</v>
      </c>
      <c r="C193" s="46">
        <v>83.1</v>
      </c>
      <c r="D193" s="46">
        <v>84</v>
      </c>
      <c r="E193" s="46">
        <v>84.46</v>
      </c>
      <c r="F193" s="46">
        <v>85.38</v>
      </c>
      <c r="G193" s="46">
        <v>86.43</v>
      </c>
      <c r="H193" s="46">
        <v>86.23</v>
      </c>
      <c r="I193" s="46">
        <v>86.96</v>
      </c>
      <c r="J193" s="46">
        <v>86.19</v>
      </c>
      <c r="K193" s="46">
        <v>85.13</v>
      </c>
      <c r="L193" s="46">
        <v>87</v>
      </c>
      <c r="M193" s="46">
        <v>88.58</v>
      </c>
      <c r="N193" s="46">
        <v>87.28</v>
      </c>
      <c r="O193" s="48">
        <f t="shared" si="2"/>
        <v>85.597692307692313</v>
      </c>
    </row>
    <row r="194" spans="1:15" s="49" customFormat="1">
      <c r="A194" s="46" t="s">
        <v>362</v>
      </c>
      <c r="B194" s="46">
        <v>81.760000000000005</v>
      </c>
      <c r="C194" s="46">
        <v>85.67</v>
      </c>
      <c r="D194" s="46">
        <v>86.58</v>
      </c>
      <c r="E194" s="46">
        <v>86.77</v>
      </c>
      <c r="F194" s="46">
        <v>87.86</v>
      </c>
      <c r="G194" s="46">
        <v>91.64</v>
      </c>
      <c r="H194" s="46">
        <v>93.1</v>
      </c>
      <c r="I194" s="46">
        <v>94.42</v>
      </c>
      <c r="J194" s="46">
        <v>83.23</v>
      </c>
      <c r="K194" s="46">
        <v>84.11</v>
      </c>
      <c r="L194" s="46">
        <v>85.49</v>
      </c>
      <c r="M194" s="46">
        <v>79.900000000000006</v>
      </c>
      <c r="N194" s="46">
        <v>88.79</v>
      </c>
      <c r="O194" s="48">
        <f t="shared" si="2"/>
        <v>86.870769230769227</v>
      </c>
    </row>
    <row r="195" spans="1:15" s="49" customFormat="1">
      <c r="A195" s="46" t="s">
        <v>363</v>
      </c>
      <c r="B195" s="46">
        <v>81.73</v>
      </c>
      <c r="C195" s="46">
        <v>83.38</v>
      </c>
      <c r="D195" s="46">
        <v>83.95</v>
      </c>
      <c r="E195" s="46">
        <v>83.76</v>
      </c>
      <c r="F195" s="46">
        <v>84.51</v>
      </c>
      <c r="G195" s="46">
        <v>84.29</v>
      </c>
      <c r="H195" s="46">
        <v>85.97</v>
      </c>
      <c r="I195" s="46">
        <v>86.42</v>
      </c>
      <c r="J195" s="46">
        <v>82.91</v>
      </c>
      <c r="K195" s="46">
        <v>81.14</v>
      </c>
      <c r="L195" s="46">
        <v>80.31</v>
      </c>
      <c r="M195" s="46">
        <v>80.89</v>
      </c>
      <c r="N195" s="46">
        <v>80.22</v>
      </c>
      <c r="O195" s="48">
        <f t="shared" ref="O195:O258" si="3">AVERAGE(B195:N195)</f>
        <v>83.03692307692306</v>
      </c>
    </row>
    <row r="196" spans="1:15" s="49" customFormat="1">
      <c r="A196" s="46" t="s">
        <v>364</v>
      </c>
      <c r="B196" s="46">
        <v>81.56</v>
      </c>
      <c r="C196" s="46">
        <v>71.88</v>
      </c>
      <c r="D196" s="46">
        <v>61.83</v>
      </c>
      <c r="E196" s="46">
        <v>74.59</v>
      </c>
      <c r="F196" s="46">
        <v>81.05</v>
      </c>
      <c r="G196" s="46">
        <v>80.98</v>
      </c>
      <c r="H196" s="46" t="s">
        <v>177</v>
      </c>
      <c r="I196" s="46" t="s">
        <v>177</v>
      </c>
      <c r="J196" s="46" t="s">
        <v>177</v>
      </c>
      <c r="K196" s="46" t="s">
        <v>177</v>
      </c>
      <c r="L196" s="46" t="s">
        <v>177</v>
      </c>
      <c r="M196" s="46" t="s">
        <v>177</v>
      </c>
      <c r="N196" s="46" t="s">
        <v>177</v>
      </c>
      <c r="O196" s="48">
        <f t="shared" si="3"/>
        <v>75.315000000000012</v>
      </c>
    </row>
    <row r="197" spans="1:15" s="49" customFormat="1">
      <c r="A197" s="46" t="s">
        <v>365</v>
      </c>
      <c r="B197" s="46">
        <v>81.53</v>
      </c>
      <c r="C197" s="46">
        <v>77.47</v>
      </c>
      <c r="D197" s="46">
        <v>76.62</v>
      </c>
      <c r="E197" s="46">
        <v>81.09</v>
      </c>
      <c r="F197" s="46">
        <v>86.97</v>
      </c>
      <c r="G197" s="46">
        <v>83.61</v>
      </c>
      <c r="H197" s="46">
        <v>76.14</v>
      </c>
      <c r="I197" s="46">
        <v>80.39</v>
      </c>
      <c r="J197" s="46" t="s">
        <v>177</v>
      </c>
      <c r="K197" s="46" t="s">
        <v>177</v>
      </c>
      <c r="L197" s="46" t="s">
        <v>177</v>
      </c>
      <c r="M197" s="46" t="s">
        <v>177</v>
      </c>
      <c r="N197" s="46" t="s">
        <v>177</v>
      </c>
      <c r="O197" s="48">
        <f t="shared" si="3"/>
        <v>80.477500000000006</v>
      </c>
    </row>
    <row r="198" spans="1:15" s="49" customFormat="1">
      <c r="A198" s="46" t="s">
        <v>366</v>
      </c>
      <c r="B198" s="46">
        <v>81.5</v>
      </c>
      <c r="C198" s="46">
        <v>120</v>
      </c>
      <c r="D198" s="46">
        <v>111</v>
      </c>
      <c r="E198" s="46" t="s">
        <v>177</v>
      </c>
      <c r="F198" s="46">
        <v>63.19</v>
      </c>
      <c r="G198" s="46">
        <v>76.790000000000006</v>
      </c>
      <c r="H198" s="46">
        <v>104</v>
      </c>
      <c r="I198" s="46">
        <v>119.33</v>
      </c>
      <c r="J198" s="46">
        <v>107.83</v>
      </c>
      <c r="K198" s="46">
        <v>93.29</v>
      </c>
      <c r="L198" s="46">
        <v>94.26</v>
      </c>
      <c r="M198" s="46" t="s">
        <v>177</v>
      </c>
      <c r="N198" s="46" t="s">
        <v>177</v>
      </c>
      <c r="O198" s="48">
        <f t="shared" si="3"/>
        <v>97.119</v>
      </c>
    </row>
    <row r="199" spans="1:15" s="49" customFormat="1">
      <c r="A199" s="46" t="s">
        <v>367</v>
      </c>
      <c r="B199" s="46">
        <v>81.39</v>
      </c>
      <c r="C199" s="46">
        <v>76.31</v>
      </c>
      <c r="D199" s="46">
        <v>72.37</v>
      </c>
      <c r="E199" s="46">
        <v>75</v>
      </c>
      <c r="F199" s="46">
        <v>75.12</v>
      </c>
      <c r="G199" s="46">
        <v>76.400000000000006</v>
      </c>
      <c r="H199" s="46">
        <v>76.92</v>
      </c>
      <c r="I199" s="46">
        <v>78.819999999999993</v>
      </c>
      <c r="J199" s="46">
        <v>57.57</v>
      </c>
      <c r="K199" s="46">
        <v>56.76</v>
      </c>
      <c r="L199" s="46">
        <v>57.02</v>
      </c>
      <c r="M199" s="46">
        <v>56.12</v>
      </c>
      <c r="N199" s="46">
        <v>55.78</v>
      </c>
      <c r="O199" s="48">
        <f t="shared" si="3"/>
        <v>68.890769230769223</v>
      </c>
    </row>
    <row r="200" spans="1:15" s="49" customFormat="1">
      <c r="A200" s="46" t="s">
        <v>368</v>
      </c>
      <c r="B200" s="46">
        <v>81.23</v>
      </c>
      <c r="C200" s="46">
        <v>80.89</v>
      </c>
      <c r="D200" s="46">
        <v>82.6</v>
      </c>
      <c r="E200" s="46">
        <v>81.73</v>
      </c>
      <c r="F200" s="46">
        <v>84.34</v>
      </c>
      <c r="G200" s="46">
        <v>85.32</v>
      </c>
      <c r="H200" s="46">
        <v>80.61</v>
      </c>
      <c r="I200" s="46">
        <v>80.86</v>
      </c>
      <c r="J200" s="46">
        <v>56.47</v>
      </c>
      <c r="K200" s="46">
        <v>54.24</v>
      </c>
      <c r="L200" s="46">
        <v>54.45</v>
      </c>
      <c r="M200" s="46">
        <v>54.29</v>
      </c>
      <c r="N200" s="46">
        <v>55.95</v>
      </c>
      <c r="O200" s="48">
        <f t="shared" si="3"/>
        <v>71.767692307692315</v>
      </c>
    </row>
    <row r="201" spans="1:15" s="50" customFormat="1">
      <c r="A201" s="50" t="s">
        <v>369</v>
      </c>
      <c r="B201" s="50">
        <v>81.06</v>
      </c>
      <c r="C201" s="50">
        <v>80.73</v>
      </c>
      <c r="D201" s="50">
        <v>73</v>
      </c>
      <c r="E201" s="50">
        <v>73.08</v>
      </c>
      <c r="F201" s="50">
        <v>74.77</v>
      </c>
      <c r="G201" s="50">
        <v>75.39</v>
      </c>
      <c r="H201" s="50">
        <v>75.2</v>
      </c>
      <c r="I201" s="50">
        <v>75.75</v>
      </c>
      <c r="J201" s="50">
        <v>74.59</v>
      </c>
      <c r="K201" s="50">
        <v>76.12</v>
      </c>
      <c r="L201" s="50">
        <v>71.56</v>
      </c>
      <c r="M201" s="50">
        <v>68.31</v>
      </c>
      <c r="N201" s="50">
        <v>69.86</v>
      </c>
      <c r="O201" s="50">
        <f t="shared" si="3"/>
        <v>74.57076923076923</v>
      </c>
    </row>
    <row r="202" spans="1:15" s="49" customFormat="1">
      <c r="A202" s="46" t="s">
        <v>370</v>
      </c>
      <c r="B202" s="46">
        <v>81.010000000000005</v>
      </c>
      <c r="C202" s="46">
        <v>63.62</v>
      </c>
      <c r="D202" s="46">
        <v>73.77</v>
      </c>
      <c r="E202" s="46">
        <v>73.77</v>
      </c>
      <c r="F202" s="46">
        <v>86.44</v>
      </c>
      <c r="G202" s="46">
        <v>81.53</v>
      </c>
      <c r="H202" s="46">
        <v>75.22</v>
      </c>
      <c r="I202" s="46">
        <v>73.78</v>
      </c>
      <c r="J202" s="46">
        <v>66.03</v>
      </c>
      <c r="K202" s="46">
        <v>65.84</v>
      </c>
      <c r="L202" s="46">
        <v>65.56</v>
      </c>
      <c r="M202" s="46">
        <v>65.349999999999994</v>
      </c>
      <c r="N202" s="46">
        <v>65.16</v>
      </c>
      <c r="O202" s="48">
        <f t="shared" si="3"/>
        <v>72.083076923076916</v>
      </c>
    </row>
    <row r="203" spans="1:15" s="50" customFormat="1">
      <c r="A203" s="50" t="s">
        <v>371</v>
      </c>
      <c r="B203" s="50">
        <v>80.959999999999994</v>
      </c>
      <c r="C203" s="50">
        <v>82.82</v>
      </c>
      <c r="D203" s="50">
        <v>80.45</v>
      </c>
      <c r="E203" s="50">
        <v>78.790000000000006</v>
      </c>
      <c r="F203" s="50">
        <v>71.66</v>
      </c>
      <c r="G203" s="50">
        <v>69.22</v>
      </c>
      <c r="H203" s="50">
        <v>79.3</v>
      </c>
      <c r="I203" s="50">
        <v>76.56</v>
      </c>
      <c r="J203" s="50">
        <v>78.55</v>
      </c>
      <c r="K203" s="50" t="s">
        <v>177</v>
      </c>
      <c r="L203" s="50" t="s">
        <v>177</v>
      </c>
      <c r="M203" s="50">
        <v>61.14</v>
      </c>
      <c r="N203" s="50">
        <v>61.14</v>
      </c>
      <c r="O203" s="50">
        <f t="shared" si="3"/>
        <v>74.599090909090904</v>
      </c>
    </row>
    <row r="204" spans="1:15" s="49" customFormat="1">
      <c r="A204" s="46" t="s">
        <v>372</v>
      </c>
      <c r="B204" s="46">
        <v>80.930000000000007</v>
      </c>
      <c r="C204" s="46">
        <v>84.61</v>
      </c>
      <c r="D204" s="46">
        <v>81.56</v>
      </c>
      <c r="E204" s="46">
        <v>82.14</v>
      </c>
      <c r="F204" s="46" t="s">
        <v>177</v>
      </c>
      <c r="G204" s="46">
        <v>105.69</v>
      </c>
      <c r="H204" s="46">
        <v>108.72</v>
      </c>
      <c r="I204" s="46">
        <v>106.95</v>
      </c>
      <c r="J204" s="46">
        <v>113.01</v>
      </c>
      <c r="K204" s="46">
        <v>112.67</v>
      </c>
      <c r="L204" s="46">
        <v>112.19</v>
      </c>
      <c r="M204" s="46">
        <v>111.84</v>
      </c>
      <c r="N204" s="46">
        <v>111.51</v>
      </c>
      <c r="O204" s="48">
        <f t="shared" si="3"/>
        <v>100.985</v>
      </c>
    </row>
    <row r="205" spans="1:15" s="49" customFormat="1">
      <c r="A205" s="46" t="s">
        <v>373</v>
      </c>
      <c r="B205" s="46">
        <v>80.8</v>
      </c>
      <c r="C205" s="46">
        <v>87.65</v>
      </c>
      <c r="D205" s="46">
        <v>82.86</v>
      </c>
      <c r="E205" s="46">
        <v>82.87</v>
      </c>
      <c r="F205" s="46">
        <v>73</v>
      </c>
      <c r="G205" s="46">
        <v>95.32</v>
      </c>
      <c r="H205" s="46">
        <v>101.1</v>
      </c>
      <c r="I205" s="46">
        <v>95.24</v>
      </c>
      <c r="J205" s="46">
        <v>56.53</v>
      </c>
      <c r="K205" s="46">
        <v>56.36</v>
      </c>
      <c r="L205" s="46">
        <v>56.12</v>
      </c>
      <c r="M205" s="46">
        <v>51.55</v>
      </c>
      <c r="N205" s="46">
        <v>51.55</v>
      </c>
      <c r="O205" s="48">
        <f t="shared" si="3"/>
        <v>74.688461538461539</v>
      </c>
    </row>
    <row r="206" spans="1:15" s="49" customFormat="1">
      <c r="A206" s="46" t="s">
        <v>374</v>
      </c>
      <c r="B206" s="46">
        <v>80.77</v>
      </c>
      <c r="C206" s="46">
        <v>79.59</v>
      </c>
      <c r="D206" s="46">
        <v>79.16</v>
      </c>
      <c r="E206" s="46">
        <v>78.87</v>
      </c>
      <c r="F206" s="46">
        <v>85.77</v>
      </c>
      <c r="G206" s="46">
        <v>82.77</v>
      </c>
      <c r="H206" s="46">
        <v>80.849999999999994</v>
      </c>
      <c r="I206" s="46">
        <v>82.92</v>
      </c>
      <c r="J206" s="46">
        <v>58.09</v>
      </c>
      <c r="K206" s="46">
        <v>59.62</v>
      </c>
      <c r="L206" s="46">
        <v>59.15</v>
      </c>
      <c r="M206" s="46">
        <v>58.32</v>
      </c>
      <c r="N206" s="46">
        <v>58.92</v>
      </c>
      <c r="O206" s="48">
        <f t="shared" si="3"/>
        <v>72.676923076923075</v>
      </c>
    </row>
    <row r="207" spans="1:15" s="49" customFormat="1">
      <c r="A207" s="49" t="s">
        <v>375</v>
      </c>
      <c r="B207" s="49">
        <v>80.69</v>
      </c>
      <c r="C207" s="49">
        <v>81.2</v>
      </c>
      <c r="D207" s="49">
        <v>80.42</v>
      </c>
      <c r="E207" s="49">
        <v>76.39</v>
      </c>
      <c r="F207" s="49">
        <v>76.010000000000005</v>
      </c>
      <c r="G207" s="49">
        <v>79.64</v>
      </c>
      <c r="H207" s="49">
        <v>78.849999999999994</v>
      </c>
      <c r="I207" s="49">
        <v>75.48</v>
      </c>
      <c r="J207" s="49">
        <v>73.37</v>
      </c>
      <c r="K207" s="49">
        <v>80.95</v>
      </c>
      <c r="L207" s="49">
        <v>77.05</v>
      </c>
      <c r="M207" s="49">
        <v>77.209999999999994</v>
      </c>
      <c r="N207" s="49">
        <v>74.540000000000006</v>
      </c>
      <c r="O207" s="48">
        <f t="shared" si="3"/>
        <v>77.830769230769221</v>
      </c>
    </row>
    <row r="208" spans="1:15" s="49" customFormat="1">
      <c r="A208" s="46" t="s">
        <v>376</v>
      </c>
      <c r="B208" s="46">
        <v>80.680000000000007</v>
      </c>
      <c r="C208" s="46">
        <v>80.680000000000007</v>
      </c>
      <c r="D208" s="46">
        <v>80.680000000000007</v>
      </c>
      <c r="E208" s="46">
        <v>80.680000000000007</v>
      </c>
      <c r="F208" s="46">
        <v>80.680000000000007</v>
      </c>
      <c r="G208" s="46">
        <v>80.680000000000007</v>
      </c>
      <c r="H208" s="46">
        <v>80.680000000000007</v>
      </c>
      <c r="I208" s="46">
        <v>80.680000000000007</v>
      </c>
      <c r="J208" s="46" t="s">
        <v>177</v>
      </c>
      <c r="K208" s="46" t="s">
        <v>177</v>
      </c>
      <c r="L208" s="46" t="s">
        <v>177</v>
      </c>
      <c r="M208" s="46" t="s">
        <v>177</v>
      </c>
      <c r="N208" s="46" t="s">
        <v>177</v>
      </c>
      <c r="O208" s="48">
        <f t="shared" si="3"/>
        <v>80.680000000000007</v>
      </c>
    </row>
    <row r="209" spans="1:15" s="49" customFormat="1">
      <c r="A209" s="46" t="s">
        <v>377</v>
      </c>
      <c r="B209" s="46">
        <v>80.53</v>
      </c>
      <c r="C209" s="46">
        <v>81.900000000000006</v>
      </c>
      <c r="D209" s="46">
        <v>81.83</v>
      </c>
      <c r="E209" s="46">
        <v>83.65</v>
      </c>
      <c r="F209" s="46">
        <v>85.17</v>
      </c>
      <c r="G209" s="46">
        <v>86.86</v>
      </c>
      <c r="H209" s="46">
        <v>87.71</v>
      </c>
      <c r="I209" s="46">
        <v>84.46</v>
      </c>
      <c r="J209" s="46">
        <v>74.08</v>
      </c>
      <c r="K209" s="46">
        <v>74.81</v>
      </c>
      <c r="L209" s="46">
        <v>73.02</v>
      </c>
      <c r="M209" s="46">
        <v>73.709999999999994</v>
      </c>
      <c r="N209" s="46">
        <v>72.8</v>
      </c>
      <c r="O209" s="48">
        <f t="shared" si="3"/>
        <v>80.040769230769229</v>
      </c>
    </row>
    <row r="210" spans="1:15" s="49" customFormat="1">
      <c r="A210" s="46" t="s">
        <v>378</v>
      </c>
      <c r="B210" s="46">
        <v>80.13</v>
      </c>
      <c r="C210" s="46">
        <v>68.8</v>
      </c>
      <c r="D210" s="46">
        <v>71.319999999999993</v>
      </c>
      <c r="E210" s="46">
        <v>71.319999999999993</v>
      </c>
      <c r="F210" s="46">
        <v>73.62</v>
      </c>
      <c r="G210" s="46">
        <v>77.64</v>
      </c>
      <c r="H210" s="46">
        <v>72.75</v>
      </c>
      <c r="I210" s="46">
        <v>73</v>
      </c>
      <c r="J210" s="46">
        <v>92.23</v>
      </c>
      <c r="K210" s="46">
        <v>94.27</v>
      </c>
      <c r="L210" s="46">
        <v>89.26</v>
      </c>
      <c r="M210" s="46" t="s">
        <v>177</v>
      </c>
      <c r="N210" s="46" t="s">
        <v>177</v>
      </c>
      <c r="O210" s="48">
        <f t="shared" si="3"/>
        <v>78.576363636363624</v>
      </c>
    </row>
    <row r="211" spans="1:15" s="49" customFormat="1">
      <c r="A211" s="46" t="s">
        <v>379</v>
      </c>
      <c r="B211" s="46">
        <v>80.11</v>
      </c>
      <c r="C211" s="46">
        <v>79.12</v>
      </c>
      <c r="D211" s="46">
        <v>78.56</v>
      </c>
      <c r="E211" s="46">
        <v>79.37</v>
      </c>
      <c r="F211" s="46">
        <v>79.62</v>
      </c>
      <c r="G211" s="46">
        <v>77.72</v>
      </c>
      <c r="H211" s="46">
        <v>76.209999999999994</v>
      </c>
      <c r="I211" s="46">
        <v>77.59</v>
      </c>
      <c r="J211" s="46">
        <v>74.33</v>
      </c>
      <c r="K211" s="46">
        <v>72.319999999999993</v>
      </c>
      <c r="L211" s="46">
        <v>72.709999999999994</v>
      </c>
      <c r="M211" s="46">
        <v>72.760000000000005</v>
      </c>
      <c r="N211" s="46">
        <v>73.16</v>
      </c>
      <c r="O211" s="48">
        <f t="shared" si="3"/>
        <v>76.42923076923077</v>
      </c>
    </row>
    <row r="212" spans="1:15" s="49" customFormat="1">
      <c r="A212" s="46" t="s">
        <v>380</v>
      </c>
      <c r="B212" s="46">
        <v>80.09</v>
      </c>
      <c r="C212" s="46">
        <v>81.349999999999994</v>
      </c>
      <c r="D212" s="46">
        <v>79.209999999999994</v>
      </c>
      <c r="E212" s="46">
        <v>81.02</v>
      </c>
      <c r="F212" s="46">
        <v>77.98</v>
      </c>
      <c r="G212" s="46">
        <v>86.36</v>
      </c>
      <c r="H212" s="46">
        <v>89.45</v>
      </c>
      <c r="I212" s="46">
        <v>89.06</v>
      </c>
      <c r="J212" s="46">
        <v>55.5</v>
      </c>
      <c r="K212" s="46">
        <v>53.29</v>
      </c>
      <c r="L212" s="46">
        <v>51.72</v>
      </c>
      <c r="M212" s="46">
        <v>53.86</v>
      </c>
      <c r="N212" s="46">
        <v>56.52</v>
      </c>
      <c r="O212" s="48">
        <f t="shared" si="3"/>
        <v>71.95461538461538</v>
      </c>
    </row>
    <row r="213" spans="1:15" s="49" customFormat="1">
      <c r="A213" s="46" t="s">
        <v>381</v>
      </c>
      <c r="B213" s="46">
        <v>80.06</v>
      </c>
      <c r="C213" s="46">
        <v>82.6</v>
      </c>
      <c r="D213" s="46">
        <v>82.48</v>
      </c>
      <c r="E213" s="46">
        <v>82.13</v>
      </c>
      <c r="F213" s="46">
        <v>80.59</v>
      </c>
      <c r="G213" s="46">
        <v>75.77</v>
      </c>
      <c r="H213" s="46">
        <v>84.14</v>
      </c>
      <c r="I213" s="46">
        <v>84.94</v>
      </c>
      <c r="J213" s="46">
        <v>65.7</v>
      </c>
      <c r="K213" s="46">
        <v>62.02</v>
      </c>
      <c r="L213" s="46">
        <v>61.6</v>
      </c>
      <c r="M213" s="46">
        <v>64.61</v>
      </c>
      <c r="N213" s="46">
        <v>64.81</v>
      </c>
      <c r="O213" s="48">
        <f t="shared" si="3"/>
        <v>74.726923076923086</v>
      </c>
    </row>
    <row r="214" spans="1:15" s="49" customFormat="1">
      <c r="A214" s="46" t="s">
        <v>382</v>
      </c>
      <c r="B214" s="46">
        <v>80.06</v>
      </c>
      <c r="C214" s="46">
        <v>75.73</v>
      </c>
      <c r="D214" s="46">
        <v>59.53</v>
      </c>
      <c r="E214" s="46">
        <v>79.42</v>
      </c>
      <c r="F214" s="46">
        <v>79.56</v>
      </c>
      <c r="G214" s="46">
        <v>78.34</v>
      </c>
      <c r="H214" s="46">
        <v>76.27</v>
      </c>
      <c r="I214" s="46">
        <v>69.2</v>
      </c>
      <c r="J214" s="46">
        <v>48.56</v>
      </c>
      <c r="K214" s="46">
        <v>52.21</v>
      </c>
      <c r="L214" s="46">
        <v>52.85</v>
      </c>
      <c r="M214" s="46">
        <v>52.24</v>
      </c>
      <c r="N214" s="46">
        <v>53.85</v>
      </c>
      <c r="O214" s="48">
        <f t="shared" si="3"/>
        <v>65.986153846153854</v>
      </c>
    </row>
    <row r="215" spans="1:15" s="49" customFormat="1">
      <c r="A215" s="46" t="s">
        <v>383</v>
      </c>
      <c r="B215" s="46">
        <v>80</v>
      </c>
      <c r="C215" s="46" t="s">
        <v>177</v>
      </c>
      <c r="D215" s="46" t="s">
        <v>177</v>
      </c>
      <c r="E215" s="46" t="s">
        <v>177</v>
      </c>
      <c r="F215" s="46">
        <v>102.05</v>
      </c>
      <c r="G215" s="46">
        <v>102.05</v>
      </c>
      <c r="H215" s="46" t="s">
        <v>177</v>
      </c>
      <c r="I215" s="46">
        <v>97.93</v>
      </c>
      <c r="J215" s="46">
        <v>95.25</v>
      </c>
      <c r="K215" s="46">
        <v>97.35</v>
      </c>
      <c r="L215" s="46" t="s">
        <v>177</v>
      </c>
      <c r="M215" s="46" t="s">
        <v>177</v>
      </c>
      <c r="N215" s="46" t="s">
        <v>177</v>
      </c>
      <c r="O215" s="48">
        <f t="shared" si="3"/>
        <v>95.771666666666661</v>
      </c>
    </row>
    <row r="216" spans="1:15" s="49" customFormat="1">
      <c r="A216" s="46" t="s">
        <v>384</v>
      </c>
      <c r="B216" s="46">
        <v>80</v>
      </c>
      <c r="C216" s="46">
        <v>66.67</v>
      </c>
      <c r="D216" s="46">
        <v>74.44</v>
      </c>
      <c r="E216" s="46">
        <v>69.59</v>
      </c>
      <c r="F216" s="46">
        <v>58.96</v>
      </c>
      <c r="G216" s="46">
        <v>55.07</v>
      </c>
      <c r="H216" s="46">
        <v>62.85</v>
      </c>
      <c r="I216" s="46">
        <v>70.150000000000006</v>
      </c>
      <c r="J216" s="46">
        <v>62.85</v>
      </c>
      <c r="K216" s="46">
        <v>62.66</v>
      </c>
      <c r="L216" s="46">
        <v>62.39</v>
      </c>
      <c r="M216" s="46">
        <v>62.19</v>
      </c>
      <c r="N216" s="46">
        <v>62.89</v>
      </c>
      <c r="O216" s="48">
        <f t="shared" si="3"/>
        <v>65.439230769230761</v>
      </c>
    </row>
    <row r="217" spans="1:15" s="49" customFormat="1">
      <c r="A217" s="46" t="s">
        <v>385</v>
      </c>
      <c r="B217" s="46">
        <v>79.88</v>
      </c>
      <c r="C217" s="46">
        <v>79.86</v>
      </c>
      <c r="D217" s="46">
        <v>80.88</v>
      </c>
      <c r="E217" s="46">
        <v>81.99</v>
      </c>
      <c r="F217" s="46">
        <v>82.37</v>
      </c>
      <c r="G217" s="46">
        <v>81.75</v>
      </c>
      <c r="H217" s="46">
        <v>82.91</v>
      </c>
      <c r="I217" s="46">
        <v>81.709999999999994</v>
      </c>
      <c r="J217" s="46">
        <v>80.3</v>
      </c>
      <c r="K217" s="46">
        <v>79.760000000000005</v>
      </c>
      <c r="L217" s="46">
        <v>79.44</v>
      </c>
      <c r="M217" s="46">
        <v>81.36</v>
      </c>
      <c r="N217" s="46">
        <v>80.66</v>
      </c>
      <c r="O217" s="48">
        <f t="shared" si="3"/>
        <v>80.989999999999995</v>
      </c>
    </row>
    <row r="218" spans="1:15" s="49" customFormat="1">
      <c r="A218" s="46" t="s">
        <v>319</v>
      </c>
      <c r="B218" s="46">
        <v>79.599999999999994</v>
      </c>
      <c r="C218" s="46">
        <v>82.35</v>
      </c>
      <c r="D218" s="46">
        <v>85.65</v>
      </c>
      <c r="E218" s="46">
        <v>82.92</v>
      </c>
      <c r="F218" s="46">
        <v>84.23</v>
      </c>
      <c r="G218" s="46">
        <v>86.13</v>
      </c>
      <c r="H218" s="46">
        <v>85.15</v>
      </c>
      <c r="I218" s="46">
        <v>77.92</v>
      </c>
      <c r="J218" s="46">
        <v>72.69</v>
      </c>
      <c r="K218" s="46">
        <v>79.59</v>
      </c>
      <c r="L218" s="46">
        <v>77.8</v>
      </c>
      <c r="M218" s="46" t="s">
        <v>177</v>
      </c>
      <c r="N218" s="46" t="s">
        <v>177</v>
      </c>
      <c r="O218" s="48">
        <f t="shared" si="3"/>
        <v>81.275454545454537</v>
      </c>
    </row>
    <row r="219" spans="1:15" s="49" customFormat="1">
      <c r="A219" s="46" t="s">
        <v>386</v>
      </c>
      <c r="B219" s="46">
        <v>78.95</v>
      </c>
      <c r="C219" s="46">
        <v>82.54</v>
      </c>
      <c r="D219" s="46">
        <v>80.489999999999995</v>
      </c>
      <c r="E219" s="46">
        <v>81.05</v>
      </c>
      <c r="F219" s="46">
        <v>73.3</v>
      </c>
      <c r="G219" s="46">
        <v>66.86</v>
      </c>
      <c r="H219" s="46">
        <v>69.97</v>
      </c>
      <c r="I219" s="46" t="s">
        <v>177</v>
      </c>
      <c r="J219" s="46" t="s">
        <v>177</v>
      </c>
      <c r="K219" s="46" t="s">
        <v>177</v>
      </c>
      <c r="L219" s="46" t="s">
        <v>177</v>
      </c>
      <c r="M219" s="46" t="s">
        <v>177</v>
      </c>
      <c r="N219" s="46" t="s">
        <v>177</v>
      </c>
      <c r="O219" s="48">
        <f t="shared" si="3"/>
        <v>76.165714285714301</v>
      </c>
    </row>
    <row r="220" spans="1:15" s="49" customFormat="1">
      <c r="A220" s="49" t="s">
        <v>387</v>
      </c>
      <c r="B220" s="49">
        <v>78.930000000000007</v>
      </c>
      <c r="C220" s="49">
        <v>79.98</v>
      </c>
      <c r="D220" s="49">
        <v>78.87</v>
      </c>
      <c r="E220" s="49">
        <v>75.05</v>
      </c>
      <c r="F220" s="49">
        <v>74.739999999999995</v>
      </c>
      <c r="G220" s="49">
        <v>79.09</v>
      </c>
      <c r="H220" s="49">
        <v>78.83</v>
      </c>
      <c r="I220" s="49">
        <v>82.53</v>
      </c>
      <c r="J220" s="49">
        <v>65.38</v>
      </c>
      <c r="K220" s="49">
        <v>62.91</v>
      </c>
      <c r="L220" s="49">
        <v>64.989999999999995</v>
      </c>
      <c r="M220" s="49">
        <v>63.19</v>
      </c>
      <c r="N220" s="49">
        <v>59.63</v>
      </c>
      <c r="O220" s="48">
        <f t="shared" si="3"/>
        <v>72.624615384615382</v>
      </c>
    </row>
    <row r="221" spans="1:15" s="49" customFormat="1">
      <c r="A221" s="46" t="s">
        <v>388</v>
      </c>
      <c r="B221" s="46">
        <v>78.8</v>
      </c>
      <c r="C221" s="46">
        <v>81.650000000000006</v>
      </c>
      <c r="D221" s="46">
        <v>76.55</v>
      </c>
      <c r="E221" s="46">
        <v>73.09</v>
      </c>
      <c r="F221" s="46">
        <v>73.05</v>
      </c>
      <c r="G221" s="46">
        <v>75.58</v>
      </c>
      <c r="H221" s="46">
        <v>71.459999999999994</v>
      </c>
      <c r="I221" s="46">
        <v>76.19</v>
      </c>
      <c r="J221" s="46">
        <v>52.99</v>
      </c>
      <c r="K221" s="46">
        <v>53.36</v>
      </c>
      <c r="L221" s="46">
        <v>54.67</v>
      </c>
      <c r="M221" s="46">
        <v>54.39</v>
      </c>
      <c r="N221" s="46">
        <v>51.54</v>
      </c>
      <c r="O221" s="48">
        <f t="shared" si="3"/>
        <v>67.178461538461548</v>
      </c>
    </row>
    <row r="222" spans="1:15" s="49" customFormat="1">
      <c r="A222" s="46" t="s">
        <v>389</v>
      </c>
      <c r="B222" s="46">
        <v>78.709999999999994</v>
      </c>
      <c r="C222" s="46">
        <v>77.16</v>
      </c>
      <c r="D222" s="46">
        <v>75</v>
      </c>
      <c r="E222" s="46">
        <v>69.16</v>
      </c>
      <c r="F222" s="46">
        <v>69.61</v>
      </c>
      <c r="G222" s="46">
        <v>69.31</v>
      </c>
      <c r="H222" s="46">
        <v>70.06</v>
      </c>
      <c r="I222" s="46">
        <v>70.69</v>
      </c>
      <c r="J222" s="46">
        <v>78.39</v>
      </c>
      <c r="K222" s="46">
        <v>82.85</v>
      </c>
      <c r="L222" s="46">
        <v>66.67</v>
      </c>
      <c r="M222" s="46" t="s">
        <v>177</v>
      </c>
      <c r="N222" s="46" t="s">
        <v>177</v>
      </c>
      <c r="O222" s="48">
        <f t="shared" si="3"/>
        <v>73.419090909090912</v>
      </c>
    </row>
    <row r="223" spans="1:15" s="49" customFormat="1">
      <c r="A223" s="46" t="s">
        <v>390</v>
      </c>
      <c r="B223" s="46">
        <v>78.44</v>
      </c>
      <c r="C223" s="46">
        <v>78.819999999999993</v>
      </c>
      <c r="D223" s="46">
        <v>69.58</v>
      </c>
      <c r="E223" s="46">
        <v>69.930000000000007</v>
      </c>
      <c r="F223" s="46">
        <v>72.91</v>
      </c>
      <c r="G223" s="46">
        <v>75.5</v>
      </c>
      <c r="H223" s="46">
        <v>77.16</v>
      </c>
      <c r="I223" s="46">
        <v>78.53</v>
      </c>
      <c r="J223" s="46">
        <v>73.12</v>
      </c>
      <c r="K223" s="46">
        <v>73.040000000000006</v>
      </c>
      <c r="L223" s="46">
        <v>70.7</v>
      </c>
      <c r="M223" s="46">
        <v>71</v>
      </c>
      <c r="N223" s="46">
        <v>69.41</v>
      </c>
      <c r="O223" s="48">
        <f t="shared" si="3"/>
        <v>73.703076923076907</v>
      </c>
    </row>
    <row r="224" spans="1:15" s="49" customFormat="1">
      <c r="A224" s="46" t="s">
        <v>391</v>
      </c>
      <c r="B224" s="46">
        <v>78.290000000000006</v>
      </c>
      <c r="C224" s="46">
        <v>78.17</v>
      </c>
      <c r="D224" s="46">
        <v>78.42</v>
      </c>
      <c r="E224" s="46">
        <v>76.34</v>
      </c>
      <c r="F224" s="46">
        <v>73.42</v>
      </c>
      <c r="G224" s="46">
        <v>76.430000000000007</v>
      </c>
      <c r="H224" s="46">
        <v>77.709999999999994</v>
      </c>
      <c r="I224" s="46">
        <v>78.72</v>
      </c>
      <c r="J224" s="46">
        <v>47.47</v>
      </c>
      <c r="K224" s="46">
        <v>44.02</v>
      </c>
      <c r="L224" s="46">
        <v>45.19</v>
      </c>
      <c r="M224" s="46">
        <v>43.78</v>
      </c>
      <c r="N224" s="46">
        <v>41.8</v>
      </c>
      <c r="O224" s="48">
        <f t="shared" si="3"/>
        <v>64.596923076923076</v>
      </c>
    </row>
    <row r="225" spans="1:15" s="49" customFormat="1">
      <c r="A225" s="46" t="s">
        <v>392</v>
      </c>
      <c r="B225" s="46">
        <v>78.27</v>
      </c>
      <c r="C225" s="46">
        <v>72.040000000000006</v>
      </c>
      <c r="D225" s="46">
        <v>69</v>
      </c>
      <c r="E225" s="46">
        <v>66.790000000000006</v>
      </c>
      <c r="F225" s="46">
        <v>60.87</v>
      </c>
      <c r="G225" s="46">
        <v>60.87</v>
      </c>
      <c r="H225" s="46">
        <v>75.39</v>
      </c>
      <c r="I225" s="46">
        <v>78.13</v>
      </c>
      <c r="J225" s="46">
        <v>60.78</v>
      </c>
      <c r="K225" s="46">
        <v>56.19</v>
      </c>
      <c r="L225" s="46">
        <v>58.69</v>
      </c>
      <c r="M225" s="46" t="s">
        <v>177</v>
      </c>
      <c r="N225" s="46" t="s">
        <v>177</v>
      </c>
      <c r="O225" s="48">
        <f t="shared" si="3"/>
        <v>67.00181818181818</v>
      </c>
    </row>
    <row r="226" spans="1:15" s="49" customFormat="1">
      <c r="A226" s="46" t="s">
        <v>279</v>
      </c>
      <c r="B226" s="46">
        <v>77.930000000000007</v>
      </c>
      <c r="C226" s="46">
        <v>78.540000000000006</v>
      </c>
      <c r="D226" s="46">
        <v>76.23</v>
      </c>
      <c r="E226" s="46">
        <v>76.23</v>
      </c>
      <c r="F226" s="46">
        <v>76.23</v>
      </c>
      <c r="G226" s="46">
        <v>76.37</v>
      </c>
      <c r="H226" s="46">
        <v>76.709999999999994</v>
      </c>
      <c r="I226" s="46">
        <v>78.06</v>
      </c>
      <c r="J226" s="46">
        <v>78.83</v>
      </c>
      <c r="K226" s="46">
        <v>81.23</v>
      </c>
      <c r="L226" s="46">
        <v>82.48</v>
      </c>
      <c r="M226" s="46">
        <v>82.52</v>
      </c>
      <c r="N226" s="46">
        <v>84.48</v>
      </c>
      <c r="O226" s="48">
        <f t="shared" si="3"/>
        <v>78.910769230769247</v>
      </c>
    </row>
    <row r="227" spans="1:15" s="49" customFormat="1">
      <c r="A227" s="46" t="s">
        <v>393</v>
      </c>
      <c r="B227" s="46">
        <v>77.92</v>
      </c>
      <c r="C227" s="46">
        <v>77.92</v>
      </c>
      <c r="D227" s="46">
        <v>77.92</v>
      </c>
      <c r="E227" s="46">
        <v>77.92</v>
      </c>
      <c r="F227" s="46">
        <v>77.92</v>
      </c>
      <c r="G227" s="46">
        <v>77.92</v>
      </c>
      <c r="H227" s="46">
        <v>77.92</v>
      </c>
      <c r="I227" s="46">
        <v>77.92</v>
      </c>
      <c r="J227" s="46" t="s">
        <v>177</v>
      </c>
      <c r="K227" s="46" t="s">
        <v>177</v>
      </c>
      <c r="L227" s="46" t="s">
        <v>177</v>
      </c>
      <c r="M227" s="46" t="s">
        <v>177</v>
      </c>
      <c r="N227" s="46" t="s">
        <v>177</v>
      </c>
      <c r="O227" s="48">
        <f t="shared" si="3"/>
        <v>77.92</v>
      </c>
    </row>
    <row r="228" spans="1:15" s="49" customFormat="1">
      <c r="A228" s="46" t="s">
        <v>394</v>
      </c>
      <c r="B228" s="46">
        <v>77.819999999999993</v>
      </c>
      <c r="C228" s="46">
        <v>81.25</v>
      </c>
      <c r="D228" s="46">
        <v>78.16</v>
      </c>
      <c r="E228" s="46">
        <v>81.52</v>
      </c>
      <c r="F228" s="46">
        <v>86.06</v>
      </c>
      <c r="G228" s="46">
        <v>90.15</v>
      </c>
      <c r="H228" s="46">
        <v>88.42</v>
      </c>
      <c r="I228" s="46">
        <v>82.43</v>
      </c>
      <c r="J228" s="46">
        <v>55.14</v>
      </c>
      <c r="K228" s="46">
        <v>52.24</v>
      </c>
      <c r="L228" s="46">
        <v>52.02</v>
      </c>
      <c r="M228" s="46">
        <v>52.83</v>
      </c>
      <c r="N228" s="46">
        <v>50.51</v>
      </c>
      <c r="O228" s="48">
        <f t="shared" si="3"/>
        <v>71.426923076923075</v>
      </c>
    </row>
    <row r="229" spans="1:15" s="49" customFormat="1">
      <c r="A229" s="46" t="s">
        <v>395</v>
      </c>
      <c r="B229" s="46">
        <v>77.790000000000006</v>
      </c>
      <c r="C229" s="46">
        <v>74.88</v>
      </c>
      <c r="D229" s="46">
        <v>66.7</v>
      </c>
      <c r="E229" s="46">
        <v>64.08</v>
      </c>
      <c r="F229" s="46">
        <v>66.760000000000005</v>
      </c>
      <c r="G229" s="46">
        <v>66.760000000000005</v>
      </c>
      <c r="H229" s="46">
        <v>62.78</v>
      </c>
      <c r="I229" s="46">
        <v>56.81</v>
      </c>
      <c r="J229" s="46">
        <v>70.02</v>
      </c>
      <c r="K229" s="46">
        <v>69.81</v>
      </c>
      <c r="L229" s="46">
        <v>69.510000000000005</v>
      </c>
      <c r="M229" s="46">
        <v>69.290000000000006</v>
      </c>
      <c r="N229" s="46">
        <v>69.09</v>
      </c>
      <c r="O229" s="48">
        <f t="shared" si="3"/>
        <v>68.021538461538455</v>
      </c>
    </row>
    <row r="230" spans="1:15" s="49" customFormat="1">
      <c r="A230" s="46" t="s">
        <v>396</v>
      </c>
      <c r="B230" s="46">
        <v>77.78</v>
      </c>
      <c r="C230" s="46">
        <v>76.72</v>
      </c>
      <c r="D230" s="46">
        <v>74.959999999999994</v>
      </c>
      <c r="E230" s="46">
        <v>79.930000000000007</v>
      </c>
      <c r="F230" s="46">
        <v>78.489999999999995</v>
      </c>
      <c r="G230" s="46">
        <v>77.459999999999994</v>
      </c>
      <c r="H230" s="46">
        <v>86.97</v>
      </c>
      <c r="I230" s="46">
        <v>85.07</v>
      </c>
      <c r="J230" s="46">
        <v>68.94</v>
      </c>
      <c r="K230" s="46">
        <v>70.23</v>
      </c>
      <c r="L230" s="46">
        <v>68.48</v>
      </c>
      <c r="M230" s="46">
        <v>69.83</v>
      </c>
      <c r="N230" s="46">
        <v>71.150000000000006</v>
      </c>
      <c r="O230" s="48">
        <f t="shared" si="3"/>
        <v>75.846923076923076</v>
      </c>
    </row>
    <row r="231" spans="1:15" s="49" customFormat="1">
      <c r="A231" s="46" t="s">
        <v>397</v>
      </c>
      <c r="B231" s="46">
        <v>77.709999999999994</v>
      </c>
      <c r="C231" s="46">
        <v>66.34</v>
      </c>
      <c r="D231" s="46">
        <v>72.709999999999994</v>
      </c>
      <c r="E231" s="46">
        <v>84.66</v>
      </c>
      <c r="F231" s="46">
        <v>92.84</v>
      </c>
      <c r="G231" s="46">
        <v>94.24</v>
      </c>
      <c r="H231" s="46">
        <v>91.88</v>
      </c>
      <c r="I231" s="46">
        <v>95.49</v>
      </c>
      <c r="J231" s="46">
        <v>41.95</v>
      </c>
      <c r="K231" s="46">
        <v>42.42</v>
      </c>
      <c r="L231" s="46">
        <v>42.24</v>
      </c>
      <c r="M231" s="46">
        <v>42.1</v>
      </c>
      <c r="N231" s="46">
        <v>41.98</v>
      </c>
      <c r="O231" s="48">
        <f t="shared" si="3"/>
        <v>68.196923076923085</v>
      </c>
    </row>
    <row r="232" spans="1:15">
      <c r="A232" s="46" t="s">
        <v>398</v>
      </c>
      <c r="B232" s="46">
        <v>77.650000000000006</v>
      </c>
      <c r="C232" s="46">
        <v>67.430000000000007</v>
      </c>
      <c r="D232" s="46">
        <v>71.489999999999995</v>
      </c>
      <c r="E232" s="46">
        <v>78.06</v>
      </c>
      <c r="F232" s="46">
        <v>80.27</v>
      </c>
      <c r="G232" s="46">
        <v>76.12</v>
      </c>
      <c r="H232" s="46">
        <v>75.86</v>
      </c>
      <c r="I232" s="46">
        <v>73.25</v>
      </c>
      <c r="J232" s="46">
        <v>113.1</v>
      </c>
      <c r="K232" s="46">
        <v>114.51</v>
      </c>
      <c r="L232" s="46">
        <v>114.44</v>
      </c>
      <c r="M232" s="46">
        <v>114.08</v>
      </c>
      <c r="N232" s="46">
        <v>118.68</v>
      </c>
      <c r="O232" s="48">
        <f t="shared" si="3"/>
        <v>90.38000000000001</v>
      </c>
    </row>
    <row r="233" spans="1:15">
      <c r="A233" s="46" t="s">
        <v>399</v>
      </c>
      <c r="B233" s="46">
        <v>77.56</v>
      </c>
      <c r="C233" s="46">
        <v>77.56</v>
      </c>
      <c r="D233" s="46">
        <v>77.56</v>
      </c>
      <c r="E233" s="46">
        <v>77.56</v>
      </c>
      <c r="F233" s="46">
        <v>77.56</v>
      </c>
      <c r="G233" s="46">
        <v>77.56</v>
      </c>
      <c r="H233" s="46">
        <v>77.56</v>
      </c>
      <c r="I233" s="46">
        <v>77.56</v>
      </c>
      <c r="J233" s="46" t="s">
        <v>177</v>
      </c>
      <c r="K233" s="46" t="s">
        <v>177</v>
      </c>
      <c r="L233" s="46" t="s">
        <v>177</v>
      </c>
      <c r="M233" s="46" t="s">
        <v>177</v>
      </c>
      <c r="N233" s="46" t="s">
        <v>177</v>
      </c>
      <c r="O233" s="48">
        <f t="shared" si="3"/>
        <v>77.56</v>
      </c>
    </row>
    <row r="234" spans="1:15">
      <c r="A234" s="46" t="s">
        <v>400</v>
      </c>
      <c r="B234" s="46">
        <v>77.48</v>
      </c>
      <c r="C234" s="46">
        <v>77.25</v>
      </c>
      <c r="D234" s="46">
        <v>76.06</v>
      </c>
      <c r="E234" s="46">
        <v>78.260000000000005</v>
      </c>
      <c r="F234" s="46">
        <v>76.48</v>
      </c>
      <c r="G234" s="46">
        <v>75.209999999999994</v>
      </c>
      <c r="H234" s="46">
        <v>78.430000000000007</v>
      </c>
      <c r="I234" s="46">
        <v>80.400000000000006</v>
      </c>
      <c r="J234" s="46">
        <v>76.790000000000006</v>
      </c>
      <c r="K234" s="46">
        <v>74.569999999999993</v>
      </c>
      <c r="L234" s="46">
        <v>74.95</v>
      </c>
      <c r="M234" s="46">
        <v>73.38</v>
      </c>
      <c r="N234" s="46">
        <v>75.44</v>
      </c>
      <c r="O234" s="48">
        <f t="shared" si="3"/>
        <v>76.515384615384619</v>
      </c>
    </row>
    <row r="235" spans="1:15">
      <c r="A235" s="46" t="s">
        <v>401</v>
      </c>
      <c r="B235" s="46">
        <v>77.349999999999994</v>
      </c>
      <c r="C235" s="46">
        <v>84.38</v>
      </c>
      <c r="D235" s="46">
        <v>82.85</v>
      </c>
      <c r="E235" s="46">
        <v>83.52</v>
      </c>
      <c r="F235" s="46">
        <v>77.069999999999993</v>
      </c>
      <c r="G235" s="46">
        <v>71.790000000000006</v>
      </c>
      <c r="H235" s="46">
        <v>67.650000000000006</v>
      </c>
      <c r="I235" s="46">
        <v>74.37</v>
      </c>
      <c r="J235" s="46">
        <v>54.73</v>
      </c>
      <c r="K235" s="46">
        <v>51.08</v>
      </c>
      <c r="L235" s="46">
        <v>53.27</v>
      </c>
      <c r="M235" s="46">
        <v>50.13</v>
      </c>
      <c r="N235" s="46">
        <v>51.91</v>
      </c>
      <c r="O235" s="48">
        <f t="shared" si="3"/>
        <v>67.7</v>
      </c>
    </row>
    <row r="236" spans="1:15">
      <c r="A236" s="46" t="s">
        <v>402</v>
      </c>
      <c r="B236" s="46">
        <v>77.34</v>
      </c>
      <c r="C236" s="46">
        <v>77.5</v>
      </c>
      <c r="D236" s="46">
        <v>76.88</v>
      </c>
      <c r="E236" s="46">
        <v>77.87</v>
      </c>
      <c r="F236" s="46">
        <v>80.05</v>
      </c>
      <c r="G236" s="46">
        <v>81.19</v>
      </c>
      <c r="H236" s="46">
        <v>81.89</v>
      </c>
      <c r="I236" s="46">
        <v>82.75</v>
      </c>
      <c r="J236" s="46">
        <v>81.75</v>
      </c>
      <c r="K236" s="46">
        <v>82.22</v>
      </c>
      <c r="L236" s="46">
        <v>82.99</v>
      </c>
      <c r="M236" s="46">
        <v>83.07</v>
      </c>
      <c r="N236" s="46">
        <v>87</v>
      </c>
      <c r="O236" s="48">
        <f t="shared" si="3"/>
        <v>80.961538461538467</v>
      </c>
    </row>
    <row r="237" spans="1:15">
      <c r="A237" s="46" t="s">
        <v>403</v>
      </c>
      <c r="B237" s="46">
        <v>77.3</v>
      </c>
      <c r="C237" s="46">
        <v>75.58</v>
      </c>
      <c r="D237" s="46">
        <v>71.47</v>
      </c>
      <c r="E237" s="46">
        <v>56.08</v>
      </c>
      <c r="F237" s="46">
        <v>54.97</v>
      </c>
      <c r="G237" s="46">
        <v>52</v>
      </c>
      <c r="H237" s="46">
        <v>52</v>
      </c>
      <c r="I237" s="46">
        <v>52</v>
      </c>
      <c r="J237" s="46">
        <v>55.65</v>
      </c>
      <c r="K237" s="46">
        <v>55.49</v>
      </c>
      <c r="L237" s="46">
        <v>52.9</v>
      </c>
      <c r="M237" s="46">
        <v>54.6</v>
      </c>
      <c r="N237" s="46">
        <v>55.91</v>
      </c>
      <c r="O237" s="48">
        <f t="shared" si="3"/>
        <v>58.919230769230765</v>
      </c>
    </row>
    <row r="238" spans="1:15">
      <c r="A238" s="46" t="s">
        <v>404</v>
      </c>
      <c r="B238" s="46">
        <v>77.28</v>
      </c>
      <c r="C238" s="46">
        <v>70.290000000000006</v>
      </c>
      <c r="D238" s="46">
        <v>71.83</v>
      </c>
      <c r="E238" s="46">
        <v>76.010000000000005</v>
      </c>
      <c r="F238" s="46">
        <v>73.88</v>
      </c>
      <c r="G238" s="46">
        <v>76.150000000000006</v>
      </c>
      <c r="H238" s="46">
        <v>82.91</v>
      </c>
      <c r="I238" s="46">
        <v>82.91</v>
      </c>
      <c r="J238" s="46">
        <v>81.760000000000005</v>
      </c>
      <c r="K238" s="46">
        <v>81.52</v>
      </c>
      <c r="L238" s="46">
        <v>81.17</v>
      </c>
      <c r="M238" s="46">
        <v>81.17</v>
      </c>
      <c r="N238" s="46">
        <v>77.59</v>
      </c>
      <c r="O238" s="48">
        <f t="shared" si="3"/>
        <v>78.036153846153837</v>
      </c>
    </row>
    <row r="239" spans="1:15">
      <c r="A239" s="46" t="s">
        <v>405</v>
      </c>
      <c r="B239" s="46">
        <v>77.22</v>
      </c>
      <c r="C239" s="46">
        <v>49.65</v>
      </c>
      <c r="D239" s="46">
        <v>49.46</v>
      </c>
      <c r="E239" s="46">
        <v>49.03</v>
      </c>
      <c r="F239" s="46">
        <v>49.63</v>
      </c>
      <c r="G239" s="46">
        <v>53.17</v>
      </c>
      <c r="H239" s="46">
        <v>52.67</v>
      </c>
      <c r="I239" s="46">
        <v>51.76</v>
      </c>
      <c r="J239" s="46">
        <v>51.69</v>
      </c>
      <c r="K239" s="46">
        <v>52.46</v>
      </c>
      <c r="L239" s="46">
        <v>50.44</v>
      </c>
      <c r="M239" s="46">
        <v>50.28</v>
      </c>
      <c r="N239" s="46">
        <v>47.9</v>
      </c>
      <c r="O239" s="48">
        <f t="shared" si="3"/>
        <v>52.72</v>
      </c>
    </row>
    <row r="240" spans="1:15">
      <c r="A240" s="46" t="s">
        <v>406</v>
      </c>
      <c r="B240" s="46">
        <v>77.19</v>
      </c>
      <c r="C240" s="46">
        <v>77.02</v>
      </c>
      <c r="D240" s="46">
        <v>79.55</v>
      </c>
      <c r="E240" s="46">
        <v>78.81</v>
      </c>
      <c r="F240" s="46">
        <v>80.239999999999995</v>
      </c>
      <c r="G240" s="46">
        <v>79.849999999999994</v>
      </c>
      <c r="H240" s="46">
        <v>89.45</v>
      </c>
      <c r="I240" s="46">
        <v>86.55</v>
      </c>
      <c r="J240" s="46">
        <v>77.23</v>
      </c>
      <c r="K240" s="46">
        <v>82.17</v>
      </c>
      <c r="L240" s="46">
        <v>82.17</v>
      </c>
      <c r="M240" s="46">
        <v>73.66</v>
      </c>
      <c r="N240" s="46">
        <v>73.45</v>
      </c>
      <c r="O240" s="48">
        <f t="shared" si="3"/>
        <v>79.795384615384606</v>
      </c>
    </row>
    <row r="241" spans="1:15">
      <c r="A241" s="46" t="s">
        <v>407</v>
      </c>
      <c r="B241" s="46">
        <v>77.11</v>
      </c>
      <c r="C241" s="46">
        <v>76.84</v>
      </c>
      <c r="D241" s="46">
        <v>77.459999999999994</v>
      </c>
      <c r="E241" s="46">
        <v>71.31</v>
      </c>
      <c r="F241" s="46">
        <v>73.290000000000006</v>
      </c>
      <c r="G241" s="46">
        <v>77.92</v>
      </c>
      <c r="H241" s="46">
        <v>83.14</v>
      </c>
      <c r="I241" s="46">
        <v>86.38</v>
      </c>
      <c r="J241" s="46">
        <v>74.95</v>
      </c>
      <c r="K241" s="46">
        <v>71.849999999999994</v>
      </c>
      <c r="L241" s="46">
        <v>70.61</v>
      </c>
      <c r="M241" s="46">
        <v>73.89</v>
      </c>
      <c r="N241" s="46">
        <v>74.459999999999994</v>
      </c>
      <c r="O241" s="48">
        <f t="shared" si="3"/>
        <v>76.093076923076936</v>
      </c>
    </row>
    <row r="242" spans="1:15">
      <c r="A242" s="49" t="s">
        <v>408</v>
      </c>
      <c r="B242" s="49">
        <v>76.900000000000006</v>
      </c>
      <c r="C242" s="49">
        <v>78.650000000000006</v>
      </c>
      <c r="D242" s="49">
        <v>71.31</v>
      </c>
      <c r="E242" s="49">
        <v>63.43</v>
      </c>
      <c r="F242" s="49">
        <v>71.900000000000006</v>
      </c>
      <c r="G242" s="49">
        <v>68.959999999999994</v>
      </c>
      <c r="H242" s="49">
        <v>65.27</v>
      </c>
      <c r="I242" s="49">
        <v>64.59</v>
      </c>
      <c r="J242" s="49">
        <v>65.010000000000005</v>
      </c>
      <c r="K242" s="49">
        <v>64.81</v>
      </c>
      <c r="L242" s="49">
        <v>60.19</v>
      </c>
      <c r="M242" s="49">
        <v>57.86</v>
      </c>
      <c r="N242" s="49">
        <v>57.69</v>
      </c>
      <c r="O242" s="48">
        <f t="shared" si="3"/>
        <v>66.65923076923076</v>
      </c>
    </row>
    <row r="243" spans="1:15">
      <c r="A243" s="46" t="s">
        <v>409</v>
      </c>
      <c r="B243" s="46">
        <v>76.75</v>
      </c>
      <c r="C243" s="46">
        <v>77.83</v>
      </c>
      <c r="D243" s="46">
        <v>78.12</v>
      </c>
      <c r="E243" s="46">
        <v>76.27</v>
      </c>
      <c r="F243" s="46">
        <v>76.47</v>
      </c>
      <c r="G243" s="46">
        <v>77.260000000000005</v>
      </c>
      <c r="H243" s="46">
        <v>80.489999999999995</v>
      </c>
      <c r="I243" s="46">
        <v>82.27</v>
      </c>
      <c r="J243" s="46">
        <v>75.62</v>
      </c>
      <c r="K243" s="46">
        <v>78.209999999999994</v>
      </c>
      <c r="L243" s="46">
        <v>76.790000000000006</v>
      </c>
      <c r="M243" s="46">
        <v>75.459999999999994</v>
      </c>
      <c r="N243" s="46">
        <v>75.040000000000006</v>
      </c>
      <c r="O243" s="48">
        <f t="shared" si="3"/>
        <v>77.42923076923077</v>
      </c>
    </row>
    <row r="244" spans="1:15">
      <c r="A244" s="46" t="s">
        <v>410</v>
      </c>
      <c r="B244" s="46">
        <v>76.540000000000006</v>
      </c>
      <c r="C244" s="46">
        <v>70.819999999999993</v>
      </c>
      <c r="D244" s="46">
        <v>71.97</v>
      </c>
      <c r="E244" s="46">
        <v>70.23</v>
      </c>
      <c r="F244" s="46">
        <v>71.62</v>
      </c>
      <c r="G244" s="46">
        <v>71.98</v>
      </c>
      <c r="H244" s="46">
        <v>73.38</v>
      </c>
      <c r="I244" s="46">
        <v>75.48</v>
      </c>
      <c r="J244" s="46">
        <v>77.88</v>
      </c>
      <c r="K244" s="46">
        <v>78.760000000000005</v>
      </c>
      <c r="L244" s="46">
        <v>81.53</v>
      </c>
      <c r="M244" s="46">
        <v>87.5</v>
      </c>
      <c r="N244" s="46">
        <v>87.78</v>
      </c>
      <c r="O244" s="48">
        <f t="shared" si="3"/>
        <v>76.574615384615385</v>
      </c>
    </row>
    <row r="245" spans="1:15" s="48" customFormat="1">
      <c r="A245" s="48" t="s">
        <v>411</v>
      </c>
      <c r="B245" s="48">
        <v>76.48</v>
      </c>
      <c r="C245" s="48">
        <v>74.709999999999994</v>
      </c>
      <c r="D245" s="48">
        <v>68.87</v>
      </c>
      <c r="E245" s="48">
        <v>71.2</v>
      </c>
      <c r="F245" s="48">
        <v>72.650000000000006</v>
      </c>
      <c r="G245" s="48">
        <v>71.709999999999994</v>
      </c>
      <c r="H245" s="48">
        <v>70.459999999999994</v>
      </c>
      <c r="I245" s="48">
        <v>71.2</v>
      </c>
      <c r="J245" s="48">
        <v>76.98</v>
      </c>
      <c r="K245" s="48">
        <v>78.010000000000005</v>
      </c>
      <c r="L245" s="48">
        <v>82.73</v>
      </c>
      <c r="M245" s="48">
        <v>77.489999999999995</v>
      </c>
      <c r="N245" s="48">
        <v>77.489999999999995</v>
      </c>
      <c r="O245" s="50">
        <f t="shared" si="3"/>
        <v>74.613846153846154</v>
      </c>
    </row>
    <row r="246" spans="1:15">
      <c r="A246" s="46" t="s">
        <v>412</v>
      </c>
      <c r="B246" s="46">
        <v>76.47</v>
      </c>
      <c r="C246" s="46">
        <v>75.16</v>
      </c>
      <c r="D246" s="46">
        <v>72.73</v>
      </c>
      <c r="E246" s="46">
        <v>71.709999999999994</v>
      </c>
      <c r="F246" s="46">
        <v>74.150000000000006</v>
      </c>
      <c r="G246" s="46">
        <v>76.39</v>
      </c>
      <c r="H246" s="46">
        <v>75.459999999999994</v>
      </c>
      <c r="I246" s="46">
        <v>71.98</v>
      </c>
      <c r="J246" s="46">
        <v>69.61</v>
      </c>
      <c r="K246" s="46">
        <v>74.91</v>
      </c>
      <c r="L246" s="46">
        <v>74.790000000000006</v>
      </c>
      <c r="M246" s="46">
        <v>72.13</v>
      </c>
      <c r="N246" s="46">
        <v>73.790000000000006</v>
      </c>
      <c r="O246" s="48">
        <f t="shared" si="3"/>
        <v>73.790769230769229</v>
      </c>
    </row>
    <row r="247" spans="1:15">
      <c r="A247" s="46" t="s">
        <v>413</v>
      </c>
      <c r="B247" s="46">
        <v>76.41</v>
      </c>
      <c r="C247" s="46">
        <v>79.680000000000007</v>
      </c>
      <c r="D247" s="46">
        <v>81.77</v>
      </c>
      <c r="E247" s="46">
        <v>76.38</v>
      </c>
      <c r="F247" s="46">
        <v>71.38</v>
      </c>
      <c r="G247" s="46">
        <v>71.989999999999995</v>
      </c>
      <c r="H247" s="46">
        <v>74.23</v>
      </c>
      <c r="I247" s="46">
        <v>78.319999999999993</v>
      </c>
      <c r="J247" s="46">
        <v>67.099999999999994</v>
      </c>
      <c r="K247" s="46">
        <v>66.72</v>
      </c>
      <c r="L247" s="46">
        <v>63.79</v>
      </c>
      <c r="M247" s="46">
        <v>66.14</v>
      </c>
      <c r="N247" s="46">
        <v>65</v>
      </c>
      <c r="O247" s="48">
        <f t="shared" si="3"/>
        <v>72.223846153846154</v>
      </c>
    </row>
    <row r="248" spans="1:15">
      <c r="A248" s="49" t="s">
        <v>414</v>
      </c>
      <c r="B248" s="49">
        <v>76.349999999999994</v>
      </c>
      <c r="C248" s="49">
        <v>75.56</v>
      </c>
      <c r="D248" s="49">
        <v>75.709999999999994</v>
      </c>
      <c r="E248" s="49">
        <v>73.33</v>
      </c>
      <c r="F248" s="49">
        <v>72.69</v>
      </c>
      <c r="G248" s="49">
        <v>73.040000000000006</v>
      </c>
      <c r="H248" s="49">
        <v>73.150000000000006</v>
      </c>
      <c r="I248" s="49">
        <v>76.02</v>
      </c>
      <c r="J248" s="49">
        <v>66.06</v>
      </c>
      <c r="K248" s="49">
        <v>68.84</v>
      </c>
      <c r="L248" s="49">
        <v>68.069999999999993</v>
      </c>
      <c r="M248" s="49">
        <v>68.83</v>
      </c>
      <c r="N248" s="49">
        <v>68.239999999999995</v>
      </c>
      <c r="O248" s="48">
        <f t="shared" si="3"/>
        <v>71.991538461538482</v>
      </c>
    </row>
    <row r="249" spans="1:15">
      <c r="A249" s="46" t="s">
        <v>415</v>
      </c>
      <c r="B249" s="46">
        <v>76.260000000000005</v>
      </c>
      <c r="C249" s="46">
        <v>80.17</v>
      </c>
      <c r="D249" s="46">
        <v>77.41</v>
      </c>
      <c r="E249" s="46">
        <v>75.25</v>
      </c>
      <c r="F249" s="46">
        <v>74.89</v>
      </c>
      <c r="G249" s="46">
        <v>78.69</v>
      </c>
      <c r="H249" s="46">
        <v>78.69</v>
      </c>
      <c r="I249" s="46">
        <v>78.33</v>
      </c>
      <c r="J249" s="46">
        <v>78.33</v>
      </c>
      <c r="K249" s="46">
        <v>73.19</v>
      </c>
      <c r="L249" s="46">
        <v>72.88</v>
      </c>
      <c r="M249" s="46">
        <v>72.650000000000006</v>
      </c>
      <c r="N249" s="46">
        <v>74.87</v>
      </c>
      <c r="O249" s="48">
        <f t="shared" si="3"/>
        <v>76.277692307692305</v>
      </c>
    </row>
    <row r="250" spans="1:15">
      <c r="A250" s="46" t="s">
        <v>416</v>
      </c>
      <c r="B250" s="46">
        <v>75.91</v>
      </c>
      <c r="C250" s="46">
        <v>75.91</v>
      </c>
      <c r="D250" s="46">
        <v>75.91</v>
      </c>
      <c r="E250" s="46">
        <v>75.91</v>
      </c>
      <c r="F250" s="46">
        <v>75.91</v>
      </c>
      <c r="G250" s="46">
        <v>75.91</v>
      </c>
      <c r="H250" s="46">
        <v>75.91</v>
      </c>
      <c r="I250" s="46">
        <v>75.91</v>
      </c>
      <c r="J250" s="46" t="s">
        <v>177</v>
      </c>
      <c r="K250" s="46" t="s">
        <v>177</v>
      </c>
      <c r="L250" s="46" t="s">
        <v>177</v>
      </c>
      <c r="M250" s="46" t="s">
        <v>177</v>
      </c>
      <c r="N250" s="46" t="s">
        <v>177</v>
      </c>
      <c r="O250" s="48">
        <f t="shared" si="3"/>
        <v>75.909999999999982</v>
      </c>
    </row>
    <row r="251" spans="1:15">
      <c r="A251" s="49" t="s">
        <v>417</v>
      </c>
      <c r="B251" s="49">
        <v>75.849999999999994</v>
      </c>
      <c r="C251" s="49">
        <v>82.22</v>
      </c>
      <c r="D251" s="49">
        <v>73.900000000000006</v>
      </c>
      <c r="E251" s="49">
        <v>60.47</v>
      </c>
      <c r="F251" s="49">
        <v>56.16</v>
      </c>
      <c r="G251" s="49">
        <v>53.7</v>
      </c>
      <c r="H251" s="49">
        <v>61.3</v>
      </c>
      <c r="I251" s="49">
        <v>64.489999999999995</v>
      </c>
      <c r="J251" s="49">
        <v>62.23</v>
      </c>
      <c r="K251" s="49">
        <v>67.72</v>
      </c>
      <c r="L251" s="49">
        <v>62.36</v>
      </c>
      <c r="M251" s="49">
        <v>62.57</v>
      </c>
      <c r="N251" s="49">
        <v>57.45</v>
      </c>
      <c r="O251" s="48">
        <f t="shared" si="3"/>
        <v>64.647692307692324</v>
      </c>
    </row>
    <row r="252" spans="1:15">
      <c r="A252" s="46" t="s">
        <v>364</v>
      </c>
      <c r="B252" s="46">
        <v>75.52</v>
      </c>
      <c r="C252" s="46">
        <v>76.97</v>
      </c>
      <c r="D252" s="46">
        <v>77.37</v>
      </c>
      <c r="E252" s="46">
        <v>77.34</v>
      </c>
      <c r="F252" s="46">
        <v>74.599999999999994</v>
      </c>
      <c r="G252" s="46">
        <v>71.14</v>
      </c>
      <c r="H252" s="46">
        <v>71.55</v>
      </c>
      <c r="I252" s="46">
        <v>74.709999999999994</v>
      </c>
      <c r="J252" s="46">
        <v>66.67</v>
      </c>
      <c r="K252" s="46">
        <v>69.2</v>
      </c>
      <c r="L252" s="46">
        <v>71.33</v>
      </c>
      <c r="M252" s="46">
        <v>77.64</v>
      </c>
      <c r="N252" s="46">
        <v>75.14</v>
      </c>
      <c r="O252" s="48">
        <f t="shared" si="3"/>
        <v>73.783076923076933</v>
      </c>
    </row>
    <row r="253" spans="1:15">
      <c r="A253" s="46" t="s">
        <v>418</v>
      </c>
      <c r="B253" s="46">
        <v>75.47</v>
      </c>
      <c r="C253" s="46">
        <v>73.91</v>
      </c>
      <c r="D253" s="46">
        <v>72.900000000000006</v>
      </c>
      <c r="E253" s="46">
        <v>76.31</v>
      </c>
      <c r="F253" s="46">
        <v>77.31</v>
      </c>
      <c r="G253" s="46">
        <v>77</v>
      </c>
      <c r="H253" s="46">
        <v>77.58</v>
      </c>
      <c r="I253" s="46">
        <v>78.2</v>
      </c>
      <c r="J253" s="46">
        <v>76.09</v>
      </c>
      <c r="K253" s="46">
        <v>77.260000000000005</v>
      </c>
      <c r="L253" s="46">
        <v>80.77</v>
      </c>
      <c r="M253" s="46" t="s">
        <v>177</v>
      </c>
      <c r="N253" s="46" t="s">
        <v>177</v>
      </c>
      <c r="O253" s="48">
        <f t="shared" si="3"/>
        <v>76.618181818181824</v>
      </c>
    </row>
    <row r="254" spans="1:15">
      <c r="A254" s="46" t="s">
        <v>419</v>
      </c>
      <c r="B254" s="46">
        <v>75.069999999999993</v>
      </c>
      <c r="C254" s="46">
        <v>71.16</v>
      </c>
      <c r="D254" s="46">
        <v>67.849999999999994</v>
      </c>
      <c r="E254" s="46">
        <v>65.95</v>
      </c>
      <c r="F254" s="46">
        <v>66.72</v>
      </c>
      <c r="G254" s="46">
        <v>71.59</v>
      </c>
      <c r="H254" s="46">
        <v>78.13</v>
      </c>
      <c r="I254" s="46">
        <v>82.7</v>
      </c>
      <c r="J254" s="46">
        <v>65.34</v>
      </c>
      <c r="K254" s="46">
        <v>66.37</v>
      </c>
      <c r="L254" s="46">
        <v>66.23</v>
      </c>
      <c r="M254" s="46">
        <v>66.11</v>
      </c>
      <c r="N254" s="46">
        <v>65.45</v>
      </c>
      <c r="O254" s="48">
        <f t="shared" si="3"/>
        <v>69.897692307692324</v>
      </c>
    </row>
    <row r="255" spans="1:15">
      <c r="A255" s="46" t="s">
        <v>420</v>
      </c>
      <c r="B255" s="46">
        <v>75.05</v>
      </c>
      <c r="C255" s="46">
        <v>72.08</v>
      </c>
      <c r="D255" s="46">
        <v>68.59</v>
      </c>
      <c r="E255" s="46">
        <v>67.62</v>
      </c>
      <c r="F255" s="46">
        <v>69.930000000000007</v>
      </c>
      <c r="G255" s="46">
        <v>73.17</v>
      </c>
      <c r="H255" s="46">
        <v>74.680000000000007</v>
      </c>
      <c r="I255" s="46">
        <v>73.400000000000006</v>
      </c>
      <c r="J255" s="46">
        <v>71.75</v>
      </c>
      <c r="K255" s="46">
        <v>68.95</v>
      </c>
      <c r="L255" s="46">
        <v>67.81</v>
      </c>
      <c r="M255" s="46">
        <v>66.45</v>
      </c>
      <c r="N255" s="46">
        <v>70.260000000000005</v>
      </c>
      <c r="O255" s="48">
        <f t="shared" si="3"/>
        <v>70.749230769230792</v>
      </c>
    </row>
    <row r="256" spans="1:15">
      <c r="A256" s="46" t="s">
        <v>421</v>
      </c>
      <c r="B256" s="46">
        <v>75.03</v>
      </c>
      <c r="C256" s="46">
        <v>74.63</v>
      </c>
      <c r="D256" s="46">
        <v>74.63</v>
      </c>
      <c r="E256" s="46">
        <v>83.33</v>
      </c>
      <c r="F256" s="46">
        <v>83.33</v>
      </c>
      <c r="G256" s="46">
        <v>80.56</v>
      </c>
      <c r="H256" s="46">
        <v>75.16</v>
      </c>
      <c r="I256" s="46">
        <v>75.88</v>
      </c>
      <c r="J256" s="46">
        <v>68.78</v>
      </c>
      <c r="K256" s="46">
        <v>68.58</v>
      </c>
      <c r="L256" s="46">
        <v>68.28</v>
      </c>
      <c r="M256" s="46">
        <v>68.069999999999993</v>
      </c>
      <c r="N256" s="46">
        <v>69.489999999999995</v>
      </c>
      <c r="O256" s="48">
        <f t="shared" si="3"/>
        <v>74.288461538461533</v>
      </c>
    </row>
    <row r="257" spans="1:15">
      <c r="A257" s="46" t="s">
        <v>422</v>
      </c>
      <c r="B257" s="46">
        <v>74.97</v>
      </c>
      <c r="C257" s="46">
        <v>70.760000000000005</v>
      </c>
      <c r="D257" s="46">
        <v>68.89</v>
      </c>
      <c r="E257" s="46">
        <v>67.66</v>
      </c>
      <c r="F257" s="46">
        <v>67.94</v>
      </c>
      <c r="G257" s="46">
        <v>69.510000000000005</v>
      </c>
      <c r="H257" s="46">
        <v>71.099999999999994</v>
      </c>
      <c r="I257" s="46">
        <v>72.040000000000006</v>
      </c>
      <c r="J257" s="46">
        <v>62.91</v>
      </c>
      <c r="K257" s="46">
        <v>62.48</v>
      </c>
      <c r="L257" s="46">
        <v>64.03</v>
      </c>
      <c r="M257" s="46">
        <v>64.88</v>
      </c>
      <c r="N257" s="46">
        <v>63.06</v>
      </c>
      <c r="O257" s="48">
        <f t="shared" si="3"/>
        <v>67.70999999999998</v>
      </c>
    </row>
    <row r="258" spans="1:15">
      <c r="A258" s="46" t="s">
        <v>423</v>
      </c>
      <c r="B258" s="46">
        <v>74.97</v>
      </c>
      <c r="C258" s="46">
        <v>84.18</v>
      </c>
      <c r="D258" s="46">
        <v>87.5</v>
      </c>
      <c r="E258" s="46">
        <v>87.5</v>
      </c>
      <c r="F258" s="46">
        <v>87.5</v>
      </c>
      <c r="G258" s="46">
        <v>87.5</v>
      </c>
      <c r="H258" s="46">
        <v>87.5</v>
      </c>
      <c r="I258" s="46">
        <v>87.5</v>
      </c>
      <c r="J258" s="46">
        <v>68.099999999999994</v>
      </c>
      <c r="K258" s="46">
        <v>64.02</v>
      </c>
      <c r="L258" s="46">
        <v>56.6</v>
      </c>
      <c r="M258" s="46">
        <v>66.3</v>
      </c>
      <c r="N258" s="46">
        <v>67.22</v>
      </c>
      <c r="O258" s="48">
        <f t="shared" si="3"/>
        <v>77.414615384615388</v>
      </c>
    </row>
    <row r="259" spans="1:15">
      <c r="A259" s="46" t="s">
        <v>424</v>
      </c>
      <c r="B259" s="46">
        <v>74.959999999999994</v>
      </c>
      <c r="C259" s="46">
        <v>74.819999999999993</v>
      </c>
      <c r="D259" s="46">
        <v>72.400000000000006</v>
      </c>
      <c r="E259" s="46">
        <v>71.180000000000007</v>
      </c>
      <c r="F259" s="46">
        <v>73.98</v>
      </c>
      <c r="G259" s="46">
        <v>74.98</v>
      </c>
      <c r="H259" s="46">
        <v>77.55</v>
      </c>
      <c r="I259" s="46">
        <v>75.78</v>
      </c>
      <c r="J259" s="46">
        <v>72.989999999999995</v>
      </c>
      <c r="K259" s="46">
        <v>77.150000000000006</v>
      </c>
      <c r="L259" s="46">
        <v>82.73</v>
      </c>
      <c r="M259" s="46">
        <v>78.33</v>
      </c>
      <c r="N259" s="46">
        <v>66.48</v>
      </c>
      <c r="O259" s="48">
        <f t="shared" ref="O259:O322" si="4">AVERAGE(B259:N259)</f>
        <v>74.871538461538464</v>
      </c>
    </row>
    <row r="260" spans="1:15">
      <c r="A260" s="46" t="s">
        <v>425</v>
      </c>
      <c r="B260" s="46">
        <v>74.88</v>
      </c>
      <c r="C260" s="46">
        <v>74.78</v>
      </c>
      <c r="D260" s="46">
        <v>79.87</v>
      </c>
      <c r="E260" s="46">
        <v>81.75</v>
      </c>
      <c r="F260" s="46">
        <v>80.63</v>
      </c>
      <c r="G260" s="46">
        <v>79.64</v>
      </c>
      <c r="H260" s="46">
        <v>78.069999999999993</v>
      </c>
      <c r="I260" s="46">
        <v>76</v>
      </c>
      <c r="J260" s="46">
        <v>74.12</v>
      </c>
      <c r="K260" s="46">
        <v>77.37</v>
      </c>
      <c r="L260" s="46">
        <v>76.290000000000006</v>
      </c>
      <c r="M260" s="46">
        <v>74.95</v>
      </c>
      <c r="N260" s="46">
        <v>78.12</v>
      </c>
      <c r="O260" s="48">
        <f t="shared" si="4"/>
        <v>77.420769230769224</v>
      </c>
    </row>
    <row r="261" spans="1:15">
      <c r="A261" s="46" t="s">
        <v>426</v>
      </c>
      <c r="B261" s="46">
        <v>74.77</v>
      </c>
      <c r="C261" s="46">
        <v>65.36</v>
      </c>
      <c r="D261" s="46">
        <v>64.95</v>
      </c>
      <c r="E261" s="46">
        <v>65.38</v>
      </c>
      <c r="F261" s="46">
        <v>62.04</v>
      </c>
      <c r="G261" s="46">
        <v>64.62</v>
      </c>
      <c r="H261" s="46">
        <v>69.56</v>
      </c>
      <c r="I261" s="46">
        <v>67.790000000000006</v>
      </c>
      <c r="J261" s="46">
        <v>58.82</v>
      </c>
      <c r="K261" s="46">
        <v>60.71</v>
      </c>
      <c r="L261" s="46">
        <v>57.93</v>
      </c>
      <c r="M261" s="46">
        <v>58.7</v>
      </c>
      <c r="N261" s="46">
        <v>57.86</v>
      </c>
      <c r="O261" s="48">
        <f t="shared" si="4"/>
        <v>63.730000000000011</v>
      </c>
    </row>
    <row r="262" spans="1:15">
      <c r="A262" s="46" t="s">
        <v>427</v>
      </c>
      <c r="B262" s="46">
        <v>74.709999999999994</v>
      </c>
      <c r="C262" s="46">
        <v>75.540000000000006</v>
      </c>
      <c r="D262" s="46">
        <v>76.22</v>
      </c>
      <c r="E262" s="46">
        <v>76.45</v>
      </c>
      <c r="F262" s="46">
        <v>76.66</v>
      </c>
      <c r="G262" s="46">
        <v>78.959999999999994</v>
      </c>
      <c r="H262" s="46">
        <v>80.84</v>
      </c>
      <c r="I262" s="46">
        <v>81.02</v>
      </c>
      <c r="J262" s="46">
        <v>79.23</v>
      </c>
      <c r="K262" s="46">
        <v>77.67</v>
      </c>
      <c r="L262" s="46">
        <v>78.510000000000005</v>
      </c>
      <c r="M262" s="46">
        <v>77.39</v>
      </c>
      <c r="N262" s="46">
        <v>79.040000000000006</v>
      </c>
      <c r="O262" s="48">
        <f t="shared" si="4"/>
        <v>77.864615384615377</v>
      </c>
    </row>
    <row r="263" spans="1:15">
      <c r="A263" s="46" t="s">
        <v>428</v>
      </c>
      <c r="B263" s="46">
        <v>74.52</v>
      </c>
      <c r="C263" s="46">
        <v>74.52</v>
      </c>
      <c r="D263" s="46">
        <v>74.52</v>
      </c>
      <c r="E263" s="46">
        <v>74.52</v>
      </c>
      <c r="F263" s="46">
        <v>74.52</v>
      </c>
      <c r="G263" s="46">
        <v>74.52</v>
      </c>
      <c r="H263" s="46">
        <v>74.52</v>
      </c>
      <c r="I263" s="46">
        <v>81.67</v>
      </c>
      <c r="J263" s="46" t="s">
        <v>177</v>
      </c>
      <c r="K263" s="46" t="s">
        <v>177</v>
      </c>
      <c r="L263" s="46" t="s">
        <v>177</v>
      </c>
      <c r="M263" s="46" t="s">
        <v>177</v>
      </c>
      <c r="N263" s="46" t="s">
        <v>177</v>
      </c>
      <c r="O263" s="48">
        <f t="shared" si="4"/>
        <v>75.413749999999993</v>
      </c>
    </row>
    <row r="264" spans="1:15">
      <c r="A264" s="46" t="s">
        <v>429</v>
      </c>
      <c r="B264" s="46">
        <v>74.48</v>
      </c>
      <c r="C264" s="46">
        <v>73.8</v>
      </c>
      <c r="D264" s="46">
        <v>64.48</v>
      </c>
      <c r="E264" s="46">
        <v>62.22</v>
      </c>
      <c r="F264" s="46">
        <v>58.16</v>
      </c>
      <c r="G264" s="46">
        <v>59.09</v>
      </c>
      <c r="H264" s="46">
        <v>62.08</v>
      </c>
      <c r="I264" s="46">
        <v>76.680000000000007</v>
      </c>
      <c r="J264" s="46" t="s">
        <v>177</v>
      </c>
      <c r="K264" s="46" t="s">
        <v>177</v>
      </c>
      <c r="L264" s="46" t="s">
        <v>177</v>
      </c>
      <c r="M264" s="46" t="s">
        <v>177</v>
      </c>
      <c r="N264" s="46" t="s">
        <v>177</v>
      </c>
      <c r="O264" s="48">
        <f t="shared" si="4"/>
        <v>66.373750000000001</v>
      </c>
    </row>
    <row r="265" spans="1:15">
      <c r="A265" s="46" t="s">
        <v>430</v>
      </c>
      <c r="B265" s="46">
        <v>74.459999999999994</v>
      </c>
      <c r="C265" s="46">
        <v>72.5</v>
      </c>
      <c r="D265" s="46">
        <v>73</v>
      </c>
      <c r="E265" s="46">
        <v>73.62</v>
      </c>
      <c r="F265" s="46">
        <v>74.69</v>
      </c>
      <c r="G265" s="46">
        <v>76.08</v>
      </c>
      <c r="H265" s="46">
        <v>74.599999999999994</v>
      </c>
      <c r="I265" s="46">
        <v>74.86</v>
      </c>
      <c r="J265" s="46">
        <v>60.2</v>
      </c>
      <c r="K265" s="46">
        <v>60.76</v>
      </c>
      <c r="L265" s="46">
        <v>60.8</v>
      </c>
      <c r="M265" s="46">
        <v>61.02</v>
      </c>
      <c r="N265" s="46">
        <v>61.8</v>
      </c>
      <c r="O265" s="48">
        <f t="shared" si="4"/>
        <v>69.106923076923067</v>
      </c>
    </row>
    <row r="266" spans="1:15">
      <c r="A266" s="46" t="s">
        <v>431</v>
      </c>
      <c r="B266" s="46">
        <v>74.459999999999994</v>
      </c>
      <c r="C266" s="46">
        <v>73.62</v>
      </c>
      <c r="D266" s="46">
        <v>69.13</v>
      </c>
      <c r="E266" s="46">
        <v>71.25</v>
      </c>
      <c r="F266" s="46">
        <v>69.72</v>
      </c>
      <c r="G266" s="46">
        <v>67.53</v>
      </c>
      <c r="H266" s="46">
        <v>67.17</v>
      </c>
      <c r="I266" s="46">
        <v>68.33</v>
      </c>
      <c r="J266" s="46">
        <v>69.56</v>
      </c>
      <c r="K266" s="46">
        <v>67.66</v>
      </c>
      <c r="L266" s="46">
        <v>66.239999999999995</v>
      </c>
      <c r="M266" s="46">
        <v>67.010000000000005</v>
      </c>
      <c r="N266" s="46">
        <v>67.349999999999994</v>
      </c>
      <c r="O266" s="48">
        <f t="shared" si="4"/>
        <v>69.156153846153842</v>
      </c>
    </row>
    <row r="267" spans="1:15">
      <c r="A267" s="46" t="s">
        <v>432</v>
      </c>
      <c r="B267" s="46">
        <v>74.41</v>
      </c>
      <c r="C267" s="46">
        <v>68.95</v>
      </c>
      <c r="D267" s="46">
        <v>79.680000000000007</v>
      </c>
      <c r="E267" s="46">
        <v>77.900000000000006</v>
      </c>
      <c r="F267" s="46">
        <v>83.02</v>
      </c>
      <c r="G267" s="46">
        <v>81.22</v>
      </c>
      <c r="H267" s="46">
        <v>77.650000000000006</v>
      </c>
      <c r="I267" s="46">
        <v>65.989999999999995</v>
      </c>
      <c r="J267" s="46">
        <v>53.27</v>
      </c>
      <c r="K267" s="46">
        <v>53.44</v>
      </c>
      <c r="L267" s="46">
        <v>58.01</v>
      </c>
      <c r="M267" s="46">
        <v>59.53</v>
      </c>
      <c r="N267" s="46">
        <v>59.51</v>
      </c>
      <c r="O267" s="48">
        <f t="shared" si="4"/>
        <v>68.66</v>
      </c>
    </row>
    <row r="268" spans="1:15">
      <c r="A268" s="49" t="s">
        <v>433</v>
      </c>
      <c r="B268" s="49">
        <v>74.349999999999994</v>
      </c>
      <c r="C268" s="49">
        <v>79.540000000000006</v>
      </c>
      <c r="D268" s="49">
        <v>76.02</v>
      </c>
      <c r="E268" s="49">
        <v>69.540000000000006</v>
      </c>
      <c r="F268" s="49">
        <v>68.650000000000006</v>
      </c>
      <c r="G268" s="49">
        <v>66.69</v>
      </c>
      <c r="H268" s="49">
        <v>72.680000000000007</v>
      </c>
      <c r="I268" s="49">
        <v>71.209999999999994</v>
      </c>
      <c r="J268" s="49">
        <v>64.52</v>
      </c>
      <c r="K268" s="49">
        <v>64.709999999999994</v>
      </c>
      <c r="L268" s="49">
        <v>63.74</v>
      </c>
      <c r="M268" s="49">
        <v>65.44</v>
      </c>
      <c r="N268" s="49">
        <v>67.180000000000007</v>
      </c>
      <c r="O268" s="48">
        <f t="shared" si="4"/>
        <v>69.55923076923078</v>
      </c>
    </row>
    <row r="269" spans="1:15">
      <c r="A269" s="46" t="s">
        <v>434</v>
      </c>
      <c r="B269" s="46">
        <v>74.34</v>
      </c>
      <c r="C269" s="46">
        <v>78.14</v>
      </c>
      <c r="D269" s="46">
        <v>78.14</v>
      </c>
      <c r="E269" s="46">
        <v>78.14</v>
      </c>
      <c r="F269" s="46">
        <v>78.14</v>
      </c>
      <c r="G269" s="46">
        <v>78.14</v>
      </c>
      <c r="H269" s="46">
        <v>78.14</v>
      </c>
      <c r="I269" s="46">
        <v>78.14</v>
      </c>
      <c r="J269" s="46" t="s">
        <v>177</v>
      </c>
      <c r="K269" s="46" t="s">
        <v>177</v>
      </c>
      <c r="L269" s="46" t="s">
        <v>177</v>
      </c>
      <c r="M269" s="46" t="s">
        <v>177</v>
      </c>
      <c r="N269" s="46" t="s">
        <v>177</v>
      </c>
      <c r="O269" s="48">
        <f t="shared" si="4"/>
        <v>77.664999999999992</v>
      </c>
    </row>
    <row r="270" spans="1:15">
      <c r="A270" s="49" t="s">
        <v>435</v>
      </c>
      <c r="B270" s="49">
        <v>74.099999999999994</v>
      </c>
      <c r="C270" s="49">
        <v>75.39</v>
      </c>
      <c r="D270" s="49">
        <v>73.45</v>
      </c>
      <c r="E270" s="49">
        <v>67.92</v>
      </c>
      <c r="F270" s="49">
        <v>70.38</v>
      </c>
      <c r="G270" s="49">
        <v>71.39</v>
      </c>
      <c r="H270" s="49">
        <v>76.290000000000006</v>
      </c>
      <c r="I270" s="49">
        <v>75.77</v>
      </c>
      <c r="J270" s="49">
        <v>79.599999999999994</v>
      </c>
      <c r="K270" s="49">
        <v>79.05</v>
      </c>
      <c r="L270" s="49">
        <v>78.28</v>
      </c>
      <c r="M270" s="49">
        <v>71.69</v>
      </c>
      <c r="N270" s="49">
        <v>71.69</v>
      </c>
      <c r="O270" s="48">
        <f t="shared" si="4"/>
        <v>74.230769230769226</v>
      </c>
    </row>
    <row r="271" spans="1:15">
      <c r="A271" s="46" t="s">
        <v>436</v>
      </c>
      <c r="B271" s="46">
        <v>74.099999999999994</v>
      </c>
      <c r="C271" s="46">
        <v>80.959999999999994</v>
      </c>
      <c r="D271" s="46">
        <v>80.77</v>
      </c>
      <c r="E271" s="46">
        <v>80.680000000000007</v>
      </c>
      <c r="F271" s="46">
        <v>83.34</v>
      </c>
      <c r="G271" s="46">
        <v>79.13</v>
      </c>
      <c r="H271" s="46">
        <v>74.02</v>
      </c>
      <c r="I271" s="46">
        <v>74.510000000000005</v>
      </c>
      <c r="J271" s="46">
        <v>63.52</v>
      </c>
      <c r="K271" s="46">
        <v>63.33</v>
      </c>
      <c r="L271" s="46">
        <v>63.06</v>
      </c>
      <c r="M271" s="46">
        <v>62.86</v>
      </c>
      <c r="N271" s="46">
        <v>62.67</v>
      </c>
      <c r="O271" s="48">
        <f t="shared" si="4"/>
        <v>72.534615384615392</v>
      </c>
    </row>
    <row r="272" spans="1:15">
      <c r="A272" s="46" t="s">
        <v>437</v>
      </c>
      <c r="B272" s="46">
        <v>74.069999999999993</v>
      </c>
      <c r="C272" s="46">
        <v>73.09</v>
      </c>
      <c r="D272" s="46">
        <v>73.98</v>
      </c>
      <c r="E272" s="46">
        <v>78.75</v>
      </c>
      <c r="F272" s="46">
        <v>83.32</v>
      </c>
      <c r="G272" s="46">
        <v>81.45</v>
      </c>
      <c r="H272" s="46">
        <v>80.099999999999994</v>
      </c>
      <c r="I272" s="46">
        <v>75.48</v>
      </c>
      <c r="J272" s="46">
        <v>64.02</v>
      </c>
      <c r="K272" s="46">
        <v>62.47</v>
      </c>
      <c r="L272" s="46">
        <v>60.2</v>
      </c>
      <c r="M272" s="46">
        <v>60.4</v>
      </c>
      <c r="N272" s="46">
        <v>59.78</v>
      </c>
      <c r="O272" s="48">
        <f t="shared" si="4"/>
        <v>71.316153846153853</v>
      </c>
    </row>
    <row r="273" spans="1:15">
      <c r="A273" s="46" t="s">
        <v>438</v>
      </c>
      <c r="B273" s="46">
        <v>74.010000000000005</v>
      </c>
      <c r="C273" s="46">
        <v>72.34</v>
      </c>
      <c r="D273" s="46" t="s">
        <v>177</v>
      </c>
      <c r="E273" s="46" t="s">
        <v>177</v>
      </c>
      <c r="F273" s="46" t="s">
        <v>177</v>
      </c>
      <c r="G273" s="46" t="s">
        <v>177</v>
      </c>
      <c r="H273" s="46" t="s">
        <v>177</v>
      </c>
      <c r="I273" s="46">
        <v>115</v>
      </c>
      <c r="J273" s="46">
        <v>95.79</v>
      </c>
      <c r="K273" s="46">
        <v>95.51</v>
      </c>
      <c r="L273" s="46">
        <v>95.1</v>
      </c>
      <c r="M273" s="46">
        <v>94.8</v>
      </c>
      <c r="N273" s="46">
        <v>94.52</v>
      </c>
      <c r="O273" s="48">
        <f t="shared" si="4"/>
        <v>92.133749999999992</v>
      </c>
    </row>
    <row r="274" spans="1:15">
      <c r="A274" s="46" t="s">
        <v>439</v>
      </c>
      <c r="B274" s="46">
        <v>73.930000000000007</v>
      </c>
      <c r="C274" s="46">
        <v>73.17</v>
      </c>
      <c r="D274" s="46">
        <v>71.33</v>
      </c>
      <c r="E274" s="46">
        <v>71.489999999999995</v>
      </c>
      <c r="F274" s="46">
        <v>72</v>
      </c>
      <c r="G274" s="46">
        <v>72.41</v>
      </c>
      <c r="H274" s="46">
        <v>72.88</v>
      </c>
      <c r="I274" s="46">
        <v>73.31</v>
      </c>
      <c r="J274" s="46">
        <v>54.28</v>
      </c>
      <c r="K274" s="46">
        <v>54.01</v>
      </c>
      <c r="L274" s="46">
        <v>53.08</v>
      </c>
      <c r="M274" s="46">
        <v>54.17</v>
      </c>
      <c r="N274" s="46">
        <v>55.08</v>
      </c>
      <c r="O274" s="48">
        <f t="shared" si="4"/>
        <v>65.472307692307695</v>
      </c>
    </row>
    <row r="275" spans="1:15">
      <c r="A275" s="46" t="s">
        <v>440</v>
      </c>
      <c r="B275" s="46">
        <v>73.77</v>
      </c>
      <c r="C275" s="46">
        <v>74.37</v>
      </c>
      <c r="D275" s="46">
        <v>75.900000000000006</v>
      </c>
      <c r="E275" s="46">
        <v>76.59</v>
      </c>
      <c r="F275" s="46">
        <v>76.790000000000006</v>
      </c>
      <c r="G275" s="46">
        <v>76.23</v>
      </c>
      <c r="H275" s="46">
        <v>78.03</v>
      </c>
      <c r="I275" s="46">
        <v>75.42</v>
      </c>
      <c r="J275" s="46">
        <v>36.979999999999997</v>
      </c>
      <c r="K275" s="46">
        <v>36.380000000000003</v>
      </c>
      <c r="L275" s="46">
        <v>35.979999999999997</v>
      </c>
      <c r="M275" s="46">
        <v>37.33</v>
      </c>
      <c r="N275" s="46">
        <v>36.33</v>
      </c>
      <c r="O275" s="48">
        <f t="shared" si="4"/>
        <v>60.77692307692309</v>
      </c>
    </row>
    <row r="276" spans="1:15">
      <c r="A276" s="46" t="s">
        <v>441</v>
      </c>
      <c r="B276" s="46">
        <v>73.760000000000005</v>
      </c>
      <c r="C276" s="46">
        <v>76.02</v>
      </c>
      <c r="D276" s="46">
        <v>77.349999999999994</v>
      </c>
      <c r="E276" s="46">
        <v>78.81</v>
      </c>
      <c r="F276" s="46">
        <v>80.010000000000005</v>
      </c>
      <c r="G276" s="46">
        <v>81.36</v>
      </c>
      <c r="H276" s="46">
        <v>80.87</v>
      </c>
      <c r="I276" s="46">
        <v>80.56</v>
      </c>
      <c r="J276" s="46">
        <v>80.31</v>
      </c>
      <c r="K276" s="46">
        <v>79.430000000000007</v>
      </c>
      <c r="L276" s="46">
        <v>73.680000000000007</v>
      </c>
      <c r="M276" s="46">
        <v>71.83</v>
      </c>
      <c r="N276" s="46">
        <v>74.790000000000006</v>
      </c>
      <c r="O276" s="48">
        <f t="shared" si="4"/>
        <v>77.598461538461549</v>
      </c>
    </row>
    <row r="277" spans="1:15">
      <c r="A277" s="46" t="s">
        <v>442</v>
      </c>
      <c r="B277" s="46">
        <v>73.33</v>
      </c>
      <c r="C277" s="46">
        <v>75.430000000000007</v>
      </c>
      <c r="D277" s="46">
        <v>76.42</v>
      </c>
      <c r="E277" s="46">
        <v>74.150000000000006</v>
      </c>
      <c r="F277" s="46">
        <v>73.540000000000006</v>
      </c>
      <c r="G277" s="46">
        <v>76.37</v>
      </c>
      <c r="H277" s="46">
        <v>80.180000000000007</v>
      </c>
      <c r="I277" s="46">
        <v>80.25</v>
      </c>
      <c r="J277" s="46">
        <v>78.34</v>
      </c>
      <c r="K277" s="46">
        <v>76.150000000000006</v>
      </c>
      <c r="L277" s="46">
        <v>76.650000000000006</v>
      </c>
      <c r="M277" s="46">
        <v>71.650000000000006</v>
      </c>
      <c r="N277" s="46">
        <v>71.959999999999994</v>
      </c>
      <c r="O277" s="48">
        <f t="shared" si="4"/>
        <v>75.72461538461539</v>
      </c>
    </row>
    <row r="278" spans="1:15">
      <c r="A278" s="46" t="s">
        <v>443</v>
      </c>
      <c r="B278" s="46">
        <v>73.33</v>
      </c>
      <c r="C278" s="46">
        <v>74.41</v>
      </c>
      <c r="D278" s="46">
        <v>76.14</v>
      </c>
      <c r="E278" s="46">
        <v>74.989999999999995</v>
      </c>
      <c r="F278" s="46">
        <v>75.11</v>
      </c>
      <c r="G278" s="46">
        <v>73.98</v>
      </c>
      <c r="H278" s="46">
        <v>75.540000000000006</v>
      </c>
      <c r="I278" s="46">
        <v>78.81</v>
      </c>
      <c r="J278" s="46">
        <v>45.77</v>
      </c>
      <c r="K278" s="46">
        <v>45.14</v>
      </c>
      <c r="L278" s="46">
        <v>43.38</v>
      </c>
      <c r="M278" s="46">
        <v>44.13</v>
      </c>
      <c r="N278" s="46">
        <v>43.13</v>
      </c>
      <c r="O278" s="48">
        <f t="shared" si="4"/>
        <v>63.373846153846145</v>
      </c>
    </row>
    <row r="279" spans="1:15">
      <c r="A279" s="49" t="s">
        <v>444</v>
      </c>
      <c r="B279" s="49">
        <v>73.28</v>
      </c>
      <c r="C279" s="49">
        <v>75.760000000000005</v>
      </c>
      <c r="D279" s="49">
        <v>74.58</v>
      </c>
      <c r="E279" s="49">
        <v>76.319999999999993</v>
      </c>
      <c r="F279" s="49">
        <v>80.150000000000006</v>
      </c>
      <c r="G279" s="49">
        <v>79.5</v>
      </c>
      <c r="H279" s="49">
        <v>74.16</v>
      </c>
      <c r="I279" s="49">
        <v>73.44</v>
      </c>
      <c r="J279" s="49">
        <v>69.290000000000006</v>
      </c>
      <c r="K279" s="49">
        <v>61.47</v>
      </c>
      <c r="L279" s="49">
        <v>67.23</v>
      </c>
      <c r="M279" s="49">
        <v>69.63</v>
      </c>
      <c r="N279" s="49">
        <v>70.260000000000005</v>
      </c>
      <c r="O279" s="48">
        <f t="shared" si="4"/>
        <v>72.697692307692307</v>
      </c>
    </row>
    <row r="280" spans="1:15">
      <c r="A280" s="46" t="s">
        <v>445</v>
      </c>
      <c r="B280" s="46">
        <v>73.27</v>
      </c>
      <c r="C280" s="46">
        <v>70.62</v>
      </c>
      <c r="D280" s="46">
        <v>70.069999999999993</v>
      </c>
      <c r="E280" s="46">
        <v>68.06</v>
      </c>
      <c r="F280" s="46">
        <v>69.87</v>
      </c>
      <c r="G280" s="46">
        <v>70.44</v>
      </c>
      <c r="H280" s="46">
        <v>71.150000000000006</v>
      </c>
      <c r="I280" s="46">
        <v>73.489999999999995</v>
      </c>
      <c r="J280" s="46">
        <v>58.76</v>
      </c>
      <c r="K280" s="46">
        <v>61.04</v>
      </c>
      <c r="L280" s="46">
        <v>63.1</v>
      </c>
      <c r="M280" s="46">
        <v>63.36</v>
      </c>
      <c r="N280" s="46">
        <v>63.32</v>
      </c>
      <c r="O280" s="48">
        <f t="shared" si="4"/>
        <v>67.426923076923089</v>
      </c>
    </row>
    <row r="281" spans="1:15">
      <c r="A281" s="46" t="s">
        <v>446</v>
      </c>
      <c r="B281" s="46">
        <v>73.25</v>
      </c>
      <c r="C281" s="46">
        <v>74.180000000000007</v>
      </c>
      <c r="D281" s="46">
        <v>73.150000000000006</v>
      </c>
      <c r="E281" s="46">
        <v>72.53</v>
      </c>
      <c r="F281" s="46">
        <v>73.44</v>
      </c>
      <c r="G281" s="46">
        <v>74.53</v>
      </c>
      <c r="H281" s="46">
        <v>75.819999999999993</v>
      </c>
      <c r="I281" s="46">
        <v>76.760000000000005</v>
      </c>
      <c r="J281" s="46">
        <v>86.49</v>
      </c>
      <c r="K281" s="46">
        <v>80.52</v>
      </c>
      <c r="L281" s="46">
        <v>78.67</v>
      </c>
      <c r="M281" s="46" t="s">
        <v>177</v>
      </c>
      <c r="N281" s="46" t="s">
        <v>177</v>
      </c>
      <c r="O281" s="48">
        <f t="shared" si="4"/>
        <v>76.303636363636372</v>
      </c>
    </row>
    <row r="282" spans="1:15">
      <c r="A282" s="46" t="s">
        <v>447</v>
      </c>
      <c r="B282" s="46">
        <v>73.23</v>
      </c>
      <c r="C282" s="46">
        <v>65.099999999999994</v>
      </c>
      <c r="D282" s="46">
        <v>59.23</v>
      </c>
      <c r="E282" s="46">
        <v>65.09</v>
      </c>
      <c r="F282" s="46">
        <v>69</v>
      </c>
      <c r="G282" s="46">
        <v>74.02</v>
      </c>
      <c r="H282" s="46">
        <v>80.55</v>
      </c>
      <c r="I282" s="46">
        <v>79.709999999999994</v>
      </c>
      <c r="J282" s="46">
        <v>35.450000000000003</v>
      </c>
      <c r="K282" s="46">
        <v>37.56</v>
      </c>
      <c r="L282" s="46">
        <v>35.450000000000003</v>
      </c>
      <c r="M282" s="46">
        <v>42.11</v>
      </c>
      <c r="N282" s="46">
        <v>41.51</v>
      </c>
      <c r="O282" s="48">
        <f t="shared" si="4"/>
        <v>58.308461538461543</v>
      </c>
    </row>
    <row r="283" spans="1:15">
      <c r="A283" s="46" t="s">
        <v>448</v>
      </c>
      <c r="B283" s="46">
        <v>73.180000000000007</v>
      </c>
      <c r="C283" s="46">
        <v>71.31</v>
      </c>
      <c r="D283" s="46">
        <v>73.73</v>
      </c>
      <c r="E283" s="46">
        <v>74.63</v>
      </c>
      <c r="F283" s="46">
        <v>72.790000000000006</v>
      </c>
      <c r="G283" s="46">
        <v>72.14</v>
      </c>
      <c r="H283" s="46">
        <v>72.2</v>
      </c>
      <c r="I283" s="46">
        <v>71.349999999999994</v>
      </c>
      <c r="J283" s="46">
        <v>78.069999999999993</v>
      </c>
      <c r="K283" s="46">
        <v>79.33</v>
      </c>
      <c r="L283" s="46">
        <v>74.72</v>
      </c>
      <c r="M283" s="46">
        <v>75.95</v>
      </c>
      <c r="N283" s="46">
        <v>74.680000000000007</v>
      </c>
      <c r="O283" s="48">
        <f t="shared" si="4"/>
        <v>74.160000000000011</v>
      </c>
    </row>
    <row r="284" spans="1:15">
      <c r="A284" s="46" t="s">
        <v>449</v>
      </c>
      <c r="B284" s="46">
        <v>73.099999999999994</v>
      </c>
      <c r="C284" s="46">
        <v>75.989999999999995</v>
      </c>
      <c r="D284" s="46">
        <v>77.459999999999994</v>
      </c>
      <c r="E284" s="46">
        <v>76.36</v>
      </c>
      <c r="F284" s="46">
        <v>73.680000000000007</v>
      </c>
      <c r="G284" s="46">
        <v>78.260000000000005</v>
      </c>
      <c r="H284" s="46">
        <v>78.819999999999993</v>
      </c>
      <c r="I284" s="46">
        <v>80.06</v>
      </c>
      <c r="J284" s="46">
        <v>80.290000000000006</v>
      </c>
      <c r="K284" s="46">
        <v>82.12</v>
      </c>
      <c r="L284" s="46">
        <v>82.71</v>
      </c>
      <c r="M284" s="46">
        <v>82.43</v>
      </c>
      <c r="N284" s="46">
        <v>79.900000000000006</v>
      </c>
      <c r="O284" s="48">
        <f t="shared" si="4"/>
        <v>78.552307692307693</v>
      </c>
    </row>
    <row r="285" spans="1:15">
      <c r="A285" s="46" t="s">
        <v>184</v>
      </c>
      <c r="B285" s="46">
        <v>73.02</v>
      </c>
      <c r="C285" s="46">
        <v>76.599999999999994</v>
      </c>
      <c r="D285" s="46">
        <v>72.97</v>
      </c>
      <c r="E285" s="46">
        <v>75.78</v>
      </c>
      <c r="F285" s="46">
        <v>70.95</v>
      </c>
      <c r="G285" s="46">
        <v>66.62</v>
      </c>
      <c r="H285" s="46">
        <v>61.42</v>
      </c>
      <c r="I285" s="46">
        <v>80</v>
      </c>
      <c r="J285" s="46">
        <v>58.1</v>
      </c>
      <c r="K285" s="46">
        <v>54.7</v>
      </c>
      <c r="L285" s="46">
        <v>58.99</v>
      </c>
      <c r="M285" s="46" t="s">
        <v>177</v>
      </c>
      <c r="N285" s="46" t="s">
        <v>177</v>
      </c>
      <c r="O285" s="48">
        <f t="shared" si="4"/>
        <v>68.104545454545459</v>
      </c>
    </row>
    <row r="286" spans="1:15">
      <c r="A286" s="46" t="s">
        <v>450</v>
      </c>
      <c r="B286" s="46">
        <v>73.02</v>
      </c>
      <c r="C286" s="46">
        <v>71.19</v>
      </c>
      <c r="D286" s="46">
        <v>72.290000000000006</v>
      </c>
      <c r="E286" s="46">
        <v>76.430000000000007</v>
      </c>
      <c r="F286" s="46">
        <v>76.069999999999993</v>
      </c>
      <c r="G286" s="46">
        <v>74.44</v>
      </c>
      <c r="H286" s="46">
        <v>73.66</v>
      </c>
      <c r="I286" s="46">
        <v>81</v>
      </c>
      <c r="J286" s="46">
        <v>52.21</v>
      </c>
      <c r="K286" s="46">
        <v>50.1</v>
      </c>
      <c r="L286" s="46">
        <v>50.18</v>
      </c>
      <c r="M286" s="46">
        <v>53.87</v>
      </c>
      <c r="N286" s="46">
        <v>55.97</v>
      </c>
      <c r="O286" s="48">
        <f t="shared" si="4"/>
        <v>66.18692307692308</v>
      </c>
    </row>
    <row r="287" spans="1:15">
      <c r="A287" s="46" t="s">
        <v>451</v>
      </c>
      <c r="B287" s="46">
        <v>72.88</v>
      </c>
      <c r="C287" s="46">
        <v>71.489999999999995</v>
      </c>
      <c r="D287" s="46">
        <v>69.83</v>
      </c>
      <c r="E287" s="46">
        <v>69.09</v>
      </c>
      <c r="F287" s="46">
        <v>71.53</v>
      </c>
      <c r="G287" s="46">
        <v>72.52</v>
      </c>
      <c r="H287" s="46">
        <v>74.89</v>
      </c>
      <c r="I287" s="46">
        <v>74.97</v>
      </c>
      <c r="J287" s="46">
        <v>67.099999999999994</v>
      </c>
      <c r="K287" s="46">
        <v>67.819999999999993</v>
      </c>
      <c r="L287" s="46">
        <v>68.19</v>
      </c>
      <c r="M287" s="46">
        <v>68.400000000000006</v>
      </c>
      <c r="N287" s="46">
        <v>67.58</v>
      </c>
      <c r="O287" s="48">
        <f t="shared" si="4"/>
        <v>70.483846153846144</v>
      </c>
    </row>
    <row r="288" spans="1:15">
      <c r="A288" s="46" t="s">
        <v>452</v>
      </c>
      <c r="B288" s="46">
        <v>72.819999999999993</v>
      </c>
      <c r="C288" s="46">
        <v>73.459999999999994</v>
      </c>
      <c r="D288" s="46">
        <v>72.680000000000007</v>
      </c>
      <c r="E288" s="46">
        <v>74.510000000000005</v>
      </c>
      <c r="F288" s="46">
        <v>75.959999999999994</v>
      </c>
      <c r="G288" s="46">
        <v>82.54</v>
      </c>
      <c r="H288" s="46">
        <v>83.37</v>
      </c>
      <c r="I288" s="46">
        <v>77.099999999999994</v>
      </c>
      <c r="J288" s="46">
        <v>41.51</v>
      </c>
      <c r="K288" s="46">
        <v>41.39</v>
      </c>
      <c r="L288" s="46">
        <v>41.21</v>
      </c>
      <c r="M288" s="46">
        <v>45.55</v>
      </c>
      <c r="N288" s="46">
        <v>45.42</v>
      </c>
      <c r="O288" s="48">
        <f t="shared" si="4"/>
        <v>63.655384615384605</v>
      </c>
    </row>
    <row r="289" spans="1:15">
      <c r="A289" s="46" t="s">
        <v>453</v>
      </c>
      <c r="B289" s="46">
        <v>72.61</v>
      </c>
      <c r="C289" s="46">
        <v>79.17</v>
      </c>
      <c r="D289" s="46">
        <v>83.49</v>
      </c>
      <c r="E289" s="46">
        <v>70.930000000000007</v>
      </c>
      <c r="F289" s="46">
        <v>69.38</v>
      </c>
      <c r="G289" s="46">
        <v>70.92</v>
      </c>
      <c r="H289" s="46">
        <v>74.11</v>
      </c>
      <c r="I289" s="46">
        <v>71</v>
      </c>
      <c r="J289" s="46">
        <v>64.209999999999994</v>
      </c>
      <c r="K289" s="46">
        <v>63.99</v>
      </c>
      <c r="L289" s="46">
        <v>64.42</v>
      </c>
      <c r="M289" s="46">
        <v>63.96</v>
      </c>
      <c r="N289" s="46">
        <v>65.11</v>
      </c>
      <c r="O289" s="48">
        <f t="shared" si="4"/>
        <v>70.253846153846155</v>
      </c>
    </row>
    <row r="290" spans="1:15">
      <c r="A290" s="46" t="s">
        <v>454</v>
      </c>
      <c r="B290" s="46">
        <v>72.59</v>
      </c>
      <c r="C290" s="46">
        <v>92.6</v>
      </c>
      <c r="D290" s="46">
        <v>89.95</v>
      </c>
      <c r="E290" s="46" t="s">
        <v>177</v>
      </c>
      <c r="F290" s="46" t="s">
        <v>177</v>
      </c>
      <c r="G290" s="46" t="s">
        <v>177</v>
      </c>
      <c r="H290" s="46" t="s">
        <v>177</v>
      </c>
      <c r="I290" s="46" t="s">
        <v>177</v>
      </c>
      <c r="J290" s="46" t="s">
        <v>177</v>
      </c>
      <c r="K290" s="46" t="s">
        <v>177</v>
      </c>
      <c r="L290" s="46" t="s">
        <v>177</v>
      </c>
      <c r="M290" s="46" t="s">
        <v>177</v>
      </c>
      <c r="N290" s="46" t="s">
        <v>177</v>
      </c>
      <c r="O290" s="48">
        <f t="shared" si="4"/>
        <v>85.046666666666667</v>
      </c>
    </row>
    <row r="291" spans="1:15">
      <c r="A291" s="46" t="s">
        <v>455</v>
      </c>
      <c r="B291" s="46">
        <v>72.53</v>
      </c>
      <c r="C291" s="46">
        <v>71.22</v>
      </c>
      <c r="D291" s="46">
        <v>68.88</v>
      </c>
      <c r="E291" s="46">
        <v>69.64</v>
      </c>
      <c r="F291" s="46">
        <v>71.67</v>
      </c>
      <c r="G291" s="46">
        <v>71.25</v>
      </c>
      <c r="H291" s="46">
        <v>69.209999999999994</v>
      </c>
      <c r="I291" s="46">
        <v>69.44</v>
      </c>
      <c r="J291" s="46">
        <v>62.55</v>
      </c>
      <c r="K291" s="46">
        <v>61.89</v>
      </c>
      <c r="L291" s="46">
        <v>65.53</v>
      </c>
      <c r="M291" s="46" t="s">
        <v>177</v>
      </c>
      <c r="N291" s="46" t="s">
        <v>177</v>
      </c>
      <c r="O291" s="48">
        <f t="shared" si="4"/>
        <v>68.528181818181807</v>
      </c>
    </row>
    <row r="292" spans="1:15">
      <c r="A292" s="46" t="s">
        <v>456</v>
      </c>
      <c r="B292" s="46">
        <v>72.47</v>
      </c>
      <c r="C292" s="46">
        <v>69.55</v>
      </c>
      <c r="D292" s="46">
        <v>67.84</v>
      </c>
      <c r="E292" s="46">
        <v>68.400000000000006</v>
      </c>
      <c r="F292" s="46">
        <v>67.33</v>
      </c>
      <c r="G292" s="46">
        <v>68.05</v>
      </c>
      <c r="H292" s="46">
        <v>74.52</v>
      </c>
      <c r="I292" s="46">
        <v>76.25</v>
      </c>
      <c r="J292" s="46">
        <v>60.18</v>
      </c>
      <c r="K292" s="46">
        <v>60.08</v>
      </c>
      <c r="L292" s="46">
        <v>56.87</v>
      </c>
      <c r="M292" s="46">
        <v>59.52</v>
      </c>
      <c r="N292" s="46">
        <v>61.45</v>
      </c>
      <c r="O292" s="48">
        <f t="shared" si="4"/>
        <v>66.346923076923076</v>
      </c>
    </row>
    <row r="293" spans="1:15">
      <c r="A293" s="46" t="s">
        <v>457</v>
      </c>
      <c r="B293" s="46">
        <v>72.25</v>
      </c>
      <c r="C293" s="46">
        <v>72.55</v>
      </c>
      <c r="D293" s="46">
        <v>68.56</v>
      </c>
      <c r="E293" s="46">
        <v>65.040000000000006</v>
      </c>
      <c r="F293" s="46">
        <v>60.78</v>
      </c>
      <c r="G293" s="46">
        <v>57.62</v>
      </c>
      <c r="H293" s="46">
        <v>63.76</v>
      </c>
      <c r="I293" s="46">
        <v>66.36</v>
      </c>
      <c r="J293" s="46">
        <v>53.15</v>
      </c>
      <c r="K293" s="46">
        <v>53.09</v>
      </c>
      <c r="L293" s="46">
        <v>53.25</v>
      </c>
      <c r="M293" s="46">
        <v>52.81</v>
      </c>
      <c r="N293" s="46">
        <v>49.45</v>
      </c>
      <c r="O293" s="48">
        <f t="shared" si="4"/>
        <v>60.666923076923084</v>
      </c>
    </row>
    <row r="294" spans="1:15">
      <c r="A294" s="46" t="s">
        <v>458</v>
      </c>
      <c r="B294" s="46">
        <v>72.19</v>
      </c>
      <c r="C294" s="46">
        <v>70.010000000000005</v>
      </c>
      <c r="D294" s="46">
        <v>54.93</v>
      </c>
      <c r="E294" s="46">
        <v>51.95</v>
      </c>
      <c r="F294" s="46">
        <v>56.36</v>
      </c>
      <c r="G294" s="46">
        <v>63.48</v>
      </c>
      <c r="H294" s="46">
        <v>62.45</v>
      </c>
      <c r="I294" s="46">
        <v>58.42</v>
      </c>
      <c r="J294" s="46">
        <v>60</v>
      </c>
      <c r="K294" s="46">
        <v>60</v>
      </c>
      <c r="L294" s="46">
        <v>60</v>
      </c>
      <c r="M294" s="46" t="s">
        <v>177</v>
      </c>
      <c r="N294" s="46" t="s">
        <v>177</v>
      </c>
      <c r="O294" s="48">
        <f t="shared" si="4"/>
        <v>60.889999999999993</v>
      </c>
    </row>
    <row r="295" spans="1:15">
      <c r="A295" s="46" t="s">
        <v>459</v>
      </c>
      <c r="B295" s="46">
        <v>72.19</v>
      </c>
      <c r="C295" s="46">
        <v>72.19</v>
      </c>
      <c r="D295" s="46">
        <v>72.19</v>
      </c>
      <c r="E295" s="46">
        <v>72.19</v>
      </c>
      <c r="F295" s="46">
        <v>72.19</v>
      </c>
      <c r="G295" s="46">
        <v>72.19</v>
      </c>
      <c r="H295" s="46">
        <v>72.19</v>
      </c>
      <c r="I295" s="46">
        <v>72.19</v>
      </c>
      <c r="J295" s="46" t="s">
        <v>177</v>
      </c>
      <c r="K295" s="46" t="s">
        <v>177</v>
      </c>
      <c r="L295" s="46" t="s">
        <v>177</v>
      </c>
      <c r="M295" s="46" t="s">
        <v>177</v>
      </c>
      <c r="N295" s="46" t="s">
        <v>177</v>
      </c>
      <c r="O295" s="48">
        <f t="shared" si="4"/>
        <v>72.19</v>
      </c>
    </row>
    <row r="296" spans="1:15">
      <c r="A296" s="46" t="s">
        <v>460</v>
      </c>
      <c r="B296" s="46">
        <v>72.180000000000007</v>
      </c>
      <c r="C296" s="46">
        <v>72.209999999999994</v>
      </c>
      <c r="D296" s="46">
        <v>80.709999999999994</v>
      </c>
      <c r="E296" s="46">
        <v>83.34</v>
      </c>
      <c r="F296" s="46">
        <v>83.51</v>
      </c>
      <c r="G296" s="46">
        <v>87.5</v>
      </c>
      <c r="H296" s="46">
        <v>88.61</v>
      </c>
      <c r="I296" s="46">
        <v>87</v>
      </c>
      <c r="J296" s="46">
        <v>73.819999999999993</v>
      </c>
      <c r="K296" s="46">
        <v>74.78</v>
      </c>
      <c r="L296" s="46">
        <v>79.459999999999994</v>
      </c>
      <c r="M296" s="46">
        <v>78.84</v>
      </c>
      <c r="N296" s="46">
        <v>78.349999999999994</v>
      </c>
      <c r="O296" s="48">
        <f t="shared" si="4"/>
        <v>80.023846153846151</v>
      </c>
    </row>
    <row r="297" spans="1:15">
      <c r="A297" s="46" t="s">
        <v>461</v>
      </c>
      <c r="B297" s="46">
        <v>72.150000000000006</v>
      </c>
      <c r="C297" s="46">
        <v>73.98</v>
      </c>
      <c r="D297" s="46">
        <v>61.88</v>
      </c>
      <c r="E297" s="46">
        <v>75.150000000000006</v>
      </c>
      <c r="F297" s="46">
        <v>73.25</v>
      </c>
      <c r="G297" s="46">
        <v>70.739999999999995</v>
      </c>
      <c r="H297" s="46">
        <v>61.88</v>
      </c>
      <c r="I297" s="46">
        <v>61.88</v>
      </c>
      <c r="J297" s="46">
        <v>109.57</v>
      </c>
      <c r="K297" s="46">
        <v>109.25</v>
      </c>
      <c r="L297" s="46">
        <v>108.78</v>
      </c>
      <c r="M297" s="46">
        <v>108.43</v>
      </c>
      <c r="N297" s="46">
        <v>108.43</v>
      </c>
      <c r="O297" s="48">
        <f t="shared" si="4"/>
        <v>84.259230769230783</v>
      </c>
    </row>
    <row r="298" spans="1:15">
      <c r="A298" s="46" t="s">
        <v>462</v>
      </c>
      <c r="B298" s="46">
        <v>72.02</v>
      </c>
      <c r="C298" s="46">
        <v>72.010000000000005</v>
      </c>
      <c r="D298" s="46">
        <v>71.83</v>
      </c>
      <c r="E298" s="46">
        <v>61.38</v>
      </c>
      <c r="F298" s="46">
        <v>62.46</v>
      </c>
      <c r="G298" s="46">
        <v>77.25</v>
      </c>
      <c r="H298" s="46">
        <v>76.87</v>
      </c>
      <c r="I298" s="46">
        <v>67.02</v>
      </c>
      <c r="J298" s="46">
        <v>65.03</v>
      </c>
      <c r="K298" s="46">
        <v>64.28</v>
      </c>
      <c r="L298" s="46">
        <v>64.540000000000006</v>
      </c>
      <c r="M298" s="46">
        <v>63.52</v>
      </c>
      <c r="N298" s="46">
        <v>63.95</v>
      </c>
      <c r="O298" s="48">
        <f t="shared" si="4"/>
        <v>67.85846153846154</v>
      </c>
    </row>
    <row r="299" spans="1:15">
      <c r="A299" s="46" t="s">
        <v>463</v>
      </c>
      <c r="B299" s="46">
        <v>71.930000000000007</v>
      </c>
      <c r="C299" s="46">
        <v>69.7</v>
      </c>
      <c r="D299" s="46">
        <v>68.89</v>
      </c>
      <c r="E299" s="46">
        <v>62.87</v>
      </c>
      <c r="F299" s="46">
        <v>59.78</v>
      </c>
      <c r="G299" s="46">
        <v>62.44</v>
      </c>
      <c r="H299" s="46">
        <v>64.209999999999994</v>
      </c>
      <c r="I299" s="46">
        <v>66.55</v>
      </c>
      <c r="J299" s="46">
        <v>67.430000000000007</v>
      </c>
      <c r="K299" s="46">
        <v>63.05</v>
      </c>
      <c r="L299" s="46">
        <v>63.67</v>
      </c>
      <c r="M299" s="46">
        <v>62.93</v>
      </c>
      <c r="N299" s="46">
        <v>61.85</v>
      </c>
      <c r="O299" s="48">
        <f t="shared" si="4"/>
        <v>65.023076923076914</v>
      </c>
    </row>
    <row r="300" spans="1:15">
      <c r="A300" s="46" t="s">
        <v>206</v>
      </c>
      <c r="B300" s="46">
        <v>71.92</v>
      </c>
      <c r="C300" s="46">
        <v>77.150000000000006</v>
      </c>
      <c r="D300" s="46">
        <v>77.900000000000006</v>
      </c>
      <c r="E300" s="46">
        <v>76.709999999999994</v>
      </c>
      <c r="F300" s="46">
        <v>79.989999999999995</v>
      </c>
      <c r="G300" s="46">
        <v>78.73</v>
      </c>
      <c r="H300" s="46">
        <v>78.680000000000007</v>
      </c>
      <c r="I300" s="46">
        <v>72.05</v>
      </c>
      <c r="J300" s="46">
        <v>65.7</v>
      </c>
      <c r="K300" s="46">
        <v>66.22</v>
      </c>
      <c r="L300" s="46">
        <v>76.5</v>
      </c>
      <c r="M300" s="46">
        <v>77.739999999999995</v>
      </c>
      <c r="N300" s="46">
        <v>77.739999999999995</v>
      </c>
      <c r="O300" s="48">
        <f t="shared" si="4"/>
        <v>75.156153846153856</v>
      </c>
    </row>
    <row r="301" spans="1:15">
      <c r="A301" s="49" t="s">
        <v>464</v>
      </c>
      <c r="B301" s="49">
        <v>71.83</v>
      </c>
      <c r="C301" s="49">
        <v>71.83</v>
      </c>
      <c r="D301" s="49">
        <v>71.83</v>
      </c>
      <c r="E301" s="49">
        <v>71.83</v>
      </c>
      <c r="F301" s="49">
        <v>71.83</v>
      </c>
      <c r="G301" s="49">
        <v>71.83</v>
      </c>
      <c r="H301" s="49">
        <v>71.83</v>
      </c>
      <c r="I301" s="49">
        <v>72.94</v>
      </c>
      <c r="J301" s="49" t="s">
        <v>177</v>
      </c>
      <c r="K301" s="49" t="s">
        <v>177</v>
      </c>
      <c r="L301" s="49" t="s">
        <v>177</v>
      </c>
      <c r="M301" s="49" t="s">
        <v>177</v>
      </c>
      <c r="N301" s="49" t="s">
        <v>177</v>
      </c>
      <c r="O301" s="48">
        <f t="shared" si="4"/>
        <v>71.96875</v>
      </c>
    </row>
    <row r="302" spans="1:15" s="48" customFormat="1">
      <c r="A302" s="48" t="s">
        <v>465</v>
      </c>
      <c r="B302" s="48">
        <v>71.819999999999993</v>
      </c>
      <c r="C302" s="48">
        <v>72.459999999999994</v>
      </c>
      <c r="D302" s="48">
        <v>74.87</v>
      </c>
      <c r="E302" s="48">
        <v>77.75</v>
      </c>
      <c r="F302" s="48">
        <v>78.930000000000007</v>
      </c>
      <c r="G302" s="48">
        <v>79.39</v>
      </c>
      <c r="H302" s="48">
        <v>84.25</v>
      </c>
      <c r="I302" s="48">
        <v>81.92</v>
      </c>
      <c r="J302" s="48">
        <v>50.71</v>
      </c>
      <c r="K302" s="48">
        <v>52.94</v>
      </c>
      <c r="L302" s="48">
        <v>48.28</v>
      </c>
      <c r="M302" s="48">
        <v>48.13</v>
      </c>
      <c r="N302" s="48">
        <v>50.68</v>
      </c>
      <c r="O302" s="50">
        <f t="shared" si="4"/>
        <v>67.086923076923071</v>
      </c>
    </row>
    <row r="303" spans="1:15">
      <c r="A303" s="46" t="s">
        <v>466</v>
      </c>
      <c r="B303" s="46">
        <v>71.8</v>
      </c>
      <c r="C303" s="46">
        <v>71.05</v>
      </c>
      <c r="D303" s="46">
        <v>72.98</v>
      </c>
      <c r="E303" s="46">
        <v>70.22</v>
      </c>
      <c r="F303" s="46">
        <v>68.11</v>
      </c>
      <c r="G303" s="46">
        <v>70.08</v>
      </c>
      <c r="H303" s="46">
        <v>69.14</v>
      </c>
      <c r="I303" s="46">
        <v>74.69</v>
      </c>
      <c r="J303" s="46">
        <v>65.25</v>
      </c>
      <c r="K303" s="46">
        <v>66.400000000000006</v>
      </c>
      <c r="L303" s="46">
        <v>67.010000000000005</v>
      </c>
      <c r="M303" s="46">
        <v>63.18</v>
      </c>
      <c r="N303" s="46">
        <v>66.02</v>
      </c>
      <c r="O303" s="48">
        <f t="shared" si="4"/>
        <v>68.917692307692292</v>
      </c>
    </row>
    <row r="304" spans="1:15" s="48" customFormat="1">
      <c r="A304" s="48" t="s">
        <v>467</v>
      </c>
      <c r="B304" s="48">
        <v>71.75</v>
      </c>
      <c r="C304" s="48">
        <v>70.03</v>
      </c>
      <c r="D304" s="48">
        <v>63.92</v>
      </c>
      <c r="E304" s="48">
        <v>63.53</v>
      </c>
      <c r="F304" s="48">
        <v>67.45</v>
      </c>
      <c r="G304" s="48">
        <v>72.23</v>
      </c>
      <c r="H304" s="48">
        <v>73.31</v>
      </c>
      <c r="I304" s="48">
        <v>77.709999999999994</v>
      </c>
      <c r="J304" s="48">
        <v>56.49</v>
      </c>
      <c r="K304" s="48">
        <v>54.9</v>
      </c>
      <c r="L304" s="48">
        <v>55.34</v>
      </c>
      <c r="M304" s="48">
        <v>56.35</v>
      </c>
      <c r="N304" s="48">
        <v>56.8</v>
      </c>
      <c r="O304" s="50">
        <f t="shared" si="4"/>
        <v>64.600769230769231</v>
      </c>
    </row>
    <row r="305" spans="1:15">
      <c r="A305" s="46" t="s">
        <v>468</v>
      </c>
      <c r="B305" s="46">
        <v>71.739999999999995</v>
      </c>
      <c r="C305" s="46">
        <v>75.7</v>
      </c>
      <c r="D305" s="46">
        <v>72.069999999999993</v>
      </c>
      <c r="E305" s="46">
        <v>82.8</v>
      </c>
      <c r="F305" s="46">
        <v>84.27</v>
      </c>
      <c r="G305" s="46">
        <v>69.64</v>
      </c>
      <c r="H305" s="46">
        <v>70.47</v>
      </c>
      <c r="I305" s="46">
        <v>71.709999999999994</v>
      </c>
      <c r="J305" s="46">
        <v>85.41</v>
      </c>
      <c r="K305" s="46">
        <v>89.05</v>
      </c>
      <c r="L305" s="46">
        <v>89.76</v>
      </c>
      <c r="M305" s="46">
        <v>88.82</v>
      </c>
      <c r="N305" s="46">
        <v>92.43</v>
      </c>
      <c r="O305" s="48">
        <f t="shared" si="4"/>
        <v>80.297692307692301</v>
      </c>
    </row>
    <row r="306" spans="1:15">
      <c r="A306" s="46" t="s">
        <v>469</v>
      </c>
      <c r="B306" s="46">
        <v>71.55</v>
      </c>
      <c r="C306" s="46">
        <v>70.38</v>
      </c>
      <c r="D306" s="46">
        <v>71.95</v>
      </c>
      <c r="E306" s="46">
        <v>71.849999999999994</v>
      </c>
      <c r="F306" s="46">
        <v>73.14</v>
      </c>
      <c r="G306" s="46">
        <v>76.010000000000005</v>
      </c>
      <c r="H306" s="46">
        <v>77.44</v>
      </c>
      <c r="I306" s="46">
        <v>79.7</v>
      </c>
      <c r="J306" s="46">
        <v>64.03</v>
      </c>
      <c r="K306" s="46">
        <v>63.41</v>
      </c>
      <c r="L306" s="46">
        <v>62.24</v>
      </c>
      <c r="M306" s="46">
        <v>61.46</v>
      </c>
      <c r="N306" s="46">
        <v>59.86</v>
      </c>
      <c r="O306" s="48">
        <f t="shared" si="4"/>
        <v>69.463076923076926</v>
      </c>
    </row>
    <row r="307" spans="1:15">
      <c r="A307" s="46" t="s">
        <v>470</v>
      </c>
      <c r="B307" s="46">
        <v>71.31</v>
      </c>
      <c r="C307" s="46">
        <v>69.59</v>
      </c>
      <c r="D307" s="46">
        <v>69.81</v>
      </c>
      <c r="E307" s="46">
        <v>68.73</v>
      </c>
      <c r="F307" s="46">
        <v>70.13</v>
      </c>
      <c r="G307" s="46">
        <v>70.400000000000006</v>
      </c>
      <c r="H307" s="46">
        <v>68.010000000000005</v>
      </c>
      <c r="I307" s="46">
        <v>66.319999999999993</v>
      </c>
      <c r="J307" s="46">
        <v>70.53</v>
      </c>
      <c r="K307" s="46">
        <v>78.13</v>
      </c>
      <c r="L307" s="46">
        <v>75.89</v>
      </c>
      <c r="M307" s="46" t="s">
        <v>177</v>
      </c>
      <c r="N307" s="46" t="s">
        <v>177</v>
      </c>
      <c r="O307" s="48">
        <f t="shared" si="4"/>
        <v>70.804545454545448</v>
      </c>
    </row>
    <row r="308" spans="1:15">
      <c r="A308" s="46" t="s">
        <v>471</v>
      </c>
      <c r="B308" s="46">
        <v>71.16</v>
      </c>
      <c r="C308" s="46">
        <v>68.7</v>
      </c>
      <c r="D308" s="46">
        <v>64.14</v>
      </c>
      <c r="E308" s="46">
        <v>69.78</v>
      </c>
      <c r="F308" s="46">
        <v>71.09</v>
      </c>
      <c r="G308" s="46">
        <v>74.010000000000005</v>
      </c>
      <c r="H308" s="46">
        <v>71.11</v>
      </c>
      <c r="I308" s="46">
        <v>73.349999999999994</v>
      </c>
      <c r="J308" s="46">
        <v>67.48</v>
      </c>
      <c r="K308" s="46">
        <v>70.23</v>
      </c>
      <c r="L308" s="46">
        <v>67.040000000000006</v>
      </c>
      <c r="M308" s="46">
        <v>69</v>
      </c>
      <c r="N308" s="46">
        <v>66.25</v>
      </c>
      <c r="O308" s="48">
        <f t="shared" si="4"/>
        <v>69.487692307692313</v>
      </c>
    </row>
    <row r="309" spans="1:15">
      <c r="A309" s="46" t="s">
        <v>472</v>
      </c>
      <c r="B309" s="46">
        <v>70.92</v>
      </c>
      <c r="C309" s="46">
        <v>74.39</v>
      </c>
      <c r="D309" s="46" t="s">
        <v>177</v>
      </c>
      <c r="E309" s="46" t="s">
        <v>177</v>
      </c>
      <c r="F309" s="46" t="s">
        <v>177</v>
      </c>
      <c r="G309" s="46">
        <v>59.52</v>
      </c>
      <c r="H309" s="46">
        <v>59.54</v>
      </c>
      <c r="I309" s="46">
        <v>59.59</v>
      </c>
      <c r="J309" s="46">
        <v>62.15</v>
      </c>
      <c r="K309" s="46">
        <v>59.53</v>
      </c>
      <c r="L309" s="46">
        <v>61.13</v>
      </c>
      <c r="M309" s="46" t="s">
        <v>177</v>
      </c>
      <c r="N309" s="46" t="s">
        <v>177</v>
      </c>
      <c r="O309" s="48">
        <f t="shared" si="4"/>
        <v>63.346249999999998</v>
      </c>
    </row>
    <row r="310" spans="1:15">
      <c r="A310" s="46" t="s">
        <v>473</v>
      </c>
      <c r="B310" s="46">
        <v>70.89</v>
      </c>
      <c r="C310" s="46">
        <v>70.59</v>
      </c>
      <c r="D310" s="46">
        <v>67.92</v>
      </c>
      <c r="E310" s="46">
        <v>66.45</v>
      </c>
      <c r="F310" s="46">
        <v>68.349999999999994</v>
      </c>
      <c r="G310" s="46">
        <v>71.28</v>
      </c>
      <c r="H310" s="46">
        <v>70.709999999999994</v>
      </c>
      <c r="I310" s="46">
        <v>70.59</v>
      </c>
      <c r="J310" s="46">
        <v>58.67</v>
      </c>
      <c r="K310" s="46">
        <v>57.61</v>
      </c>
      <c r="L310" s="46">
        <v>57.79</v>
      </c>
      <c r="M310" s="46">
        <v>59.57</v>
      </c>
      <c r="N310" s="46">
        <v>59.61</v>
      </c>
      <c r="O310" s="48">
        <f t="shared" si="4"/>
        <v>65.386923076923068</v>
      </c>
    </row>
    <row r="311" spans="1:15">
      <c r="A311" s="46" t="s">
        <v>474</v>
      </c>
      <c r="B311" s="46">
        <v>70.87</v>
      </c>
      <c r="C311" s="46">
        <v>69.94</v>
      </c>
      <c r="D311" s="46">
        <v>65.87</v>
      </c>
      <c r="E311" s="46">
        <v>72.33</v>
      </c>
      <c r="F311" s="46">
        <v>73.31</v>
      </c>
      <c r="G311" s="46">
        <v>61.42</v>
      </c>
      <c r="H311" s="46">
        <v>64.92</v>
      </c>
      <c r="I311" s="46">
        <v>67.569999999999993</v>
      </c>
      <c r="J311" s="46">
        <v>55.67</v>
      </c>
      <c r="K311" s="46">
        <v>56.01</v>
      </c>
      <c r="L311" s="46">
        <v>52.77</v>
      </c>
      <c r="M311" s="46">
        <v>55</v>
      </c>
      <c r="N311" s="46">
        <v>55.47</v>
      </c>
      <c r="O311" s="48">
        <f t="shared" si="4"/>
        <v>63.16538461538461</v>
      </c>
    </row>
    <row r="312" spans="1:15">
      <c r="A312" s="46" t="s">
        <v>475</v>
      </c>
      <c r="B312" s="46">
        <v>70.83</v>
      </c>
      <c r="C312" s="46">
        <v>70.83</v>
      </c>
      <c r="D312" s="46">
        <v>70.83</v>
      </c>
      <c r="E312" s="46">
        <v>62.37</v>
      </c>
      <c r="F312" s="46">
        <v>66.010000000000005</v>
      </c>
      <c r="G312" s="46">
        <v>66.680000000000007</v>
      </c>
      <c r="H312" s="46">
        <v>66.680000000000007</v>
      </c>
      <c r="I312" s="46">
        <v>66.78</v>
      </c>
      <c r="J312" s="46">
        <v>54.13</v>
      </c>
      <c r="K312" s="46">
        <v>54.54</v>
      </c>
      <c r="L312" s="46">
        <v>54.04</v>
      </c>
      <c r="M312" s="46">
        <v>51.13</v>
      </c>
      <c r="N312" s="46">
        <v>52.13</v>
      </c>
      <c r="O312" s="48">
        <f t="shared" si="4"/>
        <v>62.075384615384607</v>
      </c>
    </row>
    <row r="313" spans="1:15">
      <c r="A313" s="46" t="s">
        <v>476</v>
      </c>
      <c r="B313" s="46">
        <v>70.790000000000006</v>
      </c>
      <c r="C313" s="46">
        <v>71.400000000000006</v>
      </c>
      <c r="D313" s="46">
        <v>71.510000000000005</v>
      </c>
      <c r="E313" s="46">
        <v>70.959999999999994</v>
      </c>
      <c r="F313" s="46">
        <v>64.489999999999995</v>
      </c>
      <c r="G313" s="46">
        <v>63.31</v>
      </c>
      <c r="H313" s="46">
        <v>67.790000000000006</v>
      </c>
      <c r="I313" s="46">
        <v>70.930000000000007</v>
      </c>
      <c r="J313" s="46">
        <v>55.74</v>
      </c>
      <c r="K313" s="46">
        <v>58.03</v>
      </c>
      <c r="L313" s="46">
        <v>53.75</v>
      </c>
      <c r="M313" s="46">
        <v>54.17</v>
      </c>
      <c r="N313" s="46">
        <v>53.11</v>
      </c>
      <c r="O313" s="48">
        <f t="shared" si="4"/>
        <v>63.536923076923081</v>
      </c>
    </row>
    <row r="314" spans="1:15">
      <c r="A314" s="46" t="s">
        <v>477</v>
      </c>
      <c r="B314" s="46">
        <v>70.760000000000005</v>
      </c>
      <c r="C314" s="46">
        <v>72.83</v>
      </c>
      <c r="D314" s="46">
        <v>72.47</v>
      </c>
      <c r="E314" s="46">
        <v>73</v>
      </c>
      <c r="F314" s="46">
        <v>74.63</v>
      </c>
      <c r="G314" s="46">
        <v>73.790000000000006</v>
      </c>
      <c r="H314" s="46">
        <v>74.930000000000007</v>
      </c>
      <c r="I314" s="46">
        <v>75.63</v>
      </c>
      <c r="J314" s="46">
        <v>75.14</v>
      </c>
      <c r="K314" s="46">
        <v>76.849999999999994</v>
      </c>
      <c r="L314" s="46">
        <v>74.849999999999994</v>
      </c>
      <c r="M314" s="46">
        <v>78.78</v>
      </c>
      <c r="N314" s="46">
        <v>78.02</v>
      </c>
      <c r="O314" s="48">
        <f t="shared" si="4"/>
        <v>74.744615384615386</v>
      </c>
    </row>
    <row r="315" spans="1:15">
      <c r="A315" s="49" t="s">
        <v>342</v>
      </c>
      <c r="B315" s="49">
        <v>70.66</v>
      </c>
      <c r="C315" s="49">
        <v>69.31</v>
      </c>
      <c r="D315" s="49">
        <v>69.73</v>
      </c>
      <c r="E315" s="49">
        <v>70.13</v>
      </c>
      <c r="F315" s="49">
        <v>70.209999999999994</v>
      </c>
      <c r="G315" s="49">
        <v>72.42</v>
      </c>
      <c r="H315" s="49">
        <v>73.819999999999993</v>
      </c>
      <c r="I315" s="49">
        <v>74.17</v>
      </c>
      <c r="J315" s="49">
        <v>75.73</v>
      </c>
      <c r="K315" s="49">
        <v>80.19</v>
      </c>
      <c r="L315" s="49">
        <v>79.45</v>
      </c>
      <c r="M315" s="49">
        <v>76.78</v>
      </c>
      <c r="N315" s="49">
        <v>77.900000000000006</v>
      </c>
      <c r="O315" s="48">
        <f t="shared" si="4"/>
        <v>73.884615384615373</v>
      </c>
    </row>
    <row r="316" spans="1:15">
      <c r="A316" s="46" t="s">
        <v>478</v>
      </c>
      <c r="B316" s="46">
        <v>70.64</v>
      </c>
      <c r="C316" s="46">
        <v>57.76</v>
      </c>
      <c r="D316" s="46">
        <v>63.99</v>
      </c>
      <c r="E316" s="46">
        <v>72.47</v>
      </c>
      <c r="F316" s="46">
        <v>71.349999999999994</v>
      </c>
      <c r="G316" s="46">
        <v>69.78</v>
      </c>
      <c r="H316" s="46">
        <v>77.959999999999994</v>
      </c>
      <c r="I316" s="46">
        <v>74.75</v>
      </c>
      <c r="J316" s="46">
        <v>56.37</v>
      </c>
      <c r="K316" s="46">
        <v>54.34</v>
      </c>
      <c r="L316" s="46">
        <v>60.89</v>
      </c>
      <c r="M316" s="46">
        <v>55.94</v>
      </c>
      <c r="N316" s="46">
        <v>52.54</v>
      </c>
      <c r="O316" s="48">
        <f t="shared" si="4"/>
        <v>64.521538461538455</v>
      </c>
    </row>
    <row r="317" spans="1:15">
      <c r="A317" s="46" t="s">
        <v>479</v>
      </c>
      <c r="B317" s="46">
        <v>70.540000000000006</v>
      </c>
      <c r="C317" s="46">
        <v>67.28</v>
      </c>
      <c r="D317" s="46">
        <v>54.62</v>
      </c>
      <c r="E317" s="46">
        <v>73.209999999999994</v>
      </c>
      <c r="F317" s="46">
        <v>95.7</v>
      </c>
      <c r="G317" s="46">
        <v>98.51</v>
      </c>
      <c r="H317" s="46">
        <v>74.88</v>
      </c>
      <c r="I317" s="46">
        <v>83.48</v>
      </c>
      <c r="J317" s="46">
        <v>94.52</v>
      </c>
      <c r="K317" s="46">
        <v>94.24</v>
      </c>
      <c r="L317" s="46">
        <v>93.84</v>
      </c>
      <c r="M317" s="46">
        <v>93.54</v>
      </c>
      <c r="N317" s="46">
        <v>93.27</v>
      </c>
      <c r="O317" s="48">
        <f t="shared" si="4"/>
        <v>83.663846153846166</v>
      </c>
    </row>
    <row r="318" spans="1:15">
      <c r="A318" s="46" t="s">
        <v>480</v>
      </c>
      <c r="B318" s="46">
        <v>70.48</v>
      </c>
      <c r="C318" s="46">
        <v>67.03</v>
      </c>
      <c r="D318" s="46">
        <v>73.97</v>
      </c>
      <c r="E318" s="46">
        <v>56.33</v>
      </c>
      <c r="F318" s="46">
        <v>57.48</v>
      </c>
      <c r="G318" s="46">
        <v>57.61</v>
      </c>
      <c r="H318" s="46" t="s">
        <v>177</v>
      </c>
      <c r="I318" s="46" t="s">
        <v>177</v>
      </c>
      <c r="J318" s="46">
        <v>53.51</v>
      </c>
      <c r="K318" s="46">
        <v>57.35</v>
      </c>
      <c r="L318" s="46">
        <v>61.63</v>
      </c>
      <c r="M318" s="46">
        <v>58.14</v>
      </c>
      <c r="N318" s="46">
        <v>58.54</v>
      </c>
      <c r="O318" s="48">
        <f t="shared" si="4"/>
        <v>61.097272727272731</v>
      </c>
    </row>
    <row r="319" spans="1:15">
      <c r="A319" s="49" t="s">
        <v>481</v>
      </c>
      <c r="B319" s="49">
        <v>70.42</v>
      </c>
      <c r="C319" s="49">
        <v>71.39</v>
      </c>
      <c r="D319" s="49">
        <v>62.62</v>
      </c>
      <c r="E319" s="49">
        <v>68.790000000000006</v>
      </c>
      <c r="F319" s="49">
        <v>73.97</v>
      </c>
      <c r="G319" s="49">
        <v>75.37</v>
      </c>
      <c r="H319" s="49">
        <v>73.67</v>
      </c>
      <c r="I319" s="49">
        <v>71.989999999999995</v>
      </c>
      <c r="J319" s="49">
        <v>78.45</v>
      </c>
      <c r="K319" s="49">
        <v>75.86</v>
      </c>
      <c r="L319" s="49">
        <v>75.209999999999994</v>
      </c>
      <c r="M319" s="49">
        <v>77.22</v>
      </c>
      <c r="N319" s="49">
        <v>70.790000000000006</v>
      </c>
      <c r="O319" s="48">
        <f t="shared" si="4"/>
        <v>72.750000000000014</v>
      </c>
    </row>
    <row r="320" spans="1:15">
      <c r="A320" s="46" t="s">
        <v>482</v>
      </c>
      <c r="B320" s="46">
        <v>70.349999999999994</v>
      </c>
      <c r="C320" s="46">
        <v>82.34</v>
      </c>
      <c r="D320" s="46">
        <v>74.41</v>
      </c>
      <c r="E320" s="46">
        <v>74.099999999999994</v>
      </c>
      <c r="F320" s="46">
        <v>77.680000000000007</v>
      </c>
      <c r="G320" s="46">
        <v>72.72</v>
      </c>
      <c r="H320" s="46">
        <v>73.900000000000006</v>
      </c>
      <c r="I320" s="46">
        <v>89.89</v>
      </c>
      <c r="J320" s="46">
        <v>57.05</v>
      </c>
      <c r="K320" s="46">
        <v>53.74</v>
      </c>
      <c r="L320" s="46">
        <v>51</v>
      </c>
      <c r="M320" s="46">
        <v>52.36</v>
      </c>
      <c r="N320" s="46">
        <v>53.74</v>
      </c>
      <c r="O320" s="48">
        <f t="shared" si="4"/>
        <v>67.944615384615389</v>
      </c>
    </row>
    <row r="321" spans="1:15">
      <c r="A321" s="46" t="s">
        <v>483</v>
      </c>
      <c r="B321" s="46">
        <v>70.31</v>
      </c>
      <c r="C321" s="46">
        <v>71.41</v>
      </c>
      <c r="D321" s="46">
        <v>69.86</v>
      </c>
      <c r="E321" s="46">
        <v>70.19</v>
      </c>
      <c r="F321" s="46">
        <v>71.55</v>
      </c>
      <c r="G321" s="46">
        <v>72.64</v>
      </c>
      <c r="H321" s="46">
        <v>78.22</v>
      </c>
      <c r="I321" s="46">
        <v>77.5</v>
      </c>
      <c r="J321" s="46">
        <v>95.76</v>
      </c>
      <c r="K321" s="46">
        <v>81.25</v>
      </c>
      <c r="L321" s="46">
        <v>73.849999999999994</v>
      </c>
      <c r="M321" s="46" t="s">
        <v>177</v>
      </c>
      <c r="N321" s="46" t="s">
        <v>177</v>
      </c>
      <c r="O321" s="48">
        <f t="shared" si="4"/>
        <v>75.685454545454547</v>
      </c>
    </row>
    <row r="322" spans="1:15">
      <c r="A322" s="46" t="s">
        <v>484</v>
      </c>
      <c r="B322" s="46">
        <v>70.209999999999994</v>
      </c>
      <c r="C322" s="46">
        <v>69.81</v>
      </c>
      <c r="D322" s="46">
        <v>69.48</v>
      </c>
      <c r="E322" s="46">
        <v>66.58</v>
      </c>
      <c r="F322" s="46">
        <v>68.12</v>
      </c>
      <c r="G322" s="46">
        <v>70.489999999999995</v>
      </c>
      <c r="H322" s="46">
        <v>68.959999999999994</v>
      </c>
      <c r="I322" s="46">
        <v>69.58</v>
      </c>
      <c r="J322" s="46">
        <v>63.39</v>
      </c>
      <c r="K322" s="46">
        <v>61.17</v>
      </c>
      <c r="L322" s="46">
        <v>59.46</v>
      </c>
      <c r="M322" s="46">
        <v>58.79</v>
      </c>
      <c r="N322" s="46">
        <v>61.1</v>
      </c>
      <c r="O322" s="48">
        <f t="shared" si="4"/>
        <v>65.933846153846147</v>
      </c>
    </row>
    <row r="323" spans="1:15">
      <c r="A323" s="46" t="s">
        <v>485</v>
      </c>
      <c r="B323" s="46">
        <v>70.02</v>
      </c>
      <c r="C323" s="46">
        <v>72.19</v>
      </c>
      <c r="D323" s="46">
        <v>74.239999999999995</v>
      </c>
      <c r="E323" s="46">
        <v>75.55</v>
      </c>
      <c r="F323" s="46">
        <v>74.52</v>
      </c>
      <c r="G323" s="46">
        <v>71.75</v>
      </c>
      <c r="H323" s="46">
        <v>69.739999999999995</v>
      </c>
      <c r="I323" s="46">
        <v>70.19</v>
      </c>
      <c r="J323" s="46">
        <v>63.57</v>
      </c>
      <c r="K323" s="46">
        <v>62.91</v>
      </c>
      <c r="L323" s="46">
        <v>64.739999999999995</v>
      </c>
      <c r="M323" s="46">
        <v>62.55</v>
      </c>
      <c r="N323" s="46">
        <v>60.76</v>
      </c>
      <c r="O323" s="48">
        <f t="shared" ref="O323:O386" si="5">AVERAGE(B323:N323)</f>
        <v>68.671538461538461</v>
      </c>
    </row>
    <row r="324" spans="1:15">
      <c r="A324" s="46" t="s">
        <v>486</v>
      </c>
      <c r="B324" s="46">
        <v>69.95</v>
      </c>
      <c r="C324" s="46">
        <v>63.19</v>
      </c>
      <c r="D324" s="46">
        <v>50.94</v>
      </c>
      <c r="E324" s="46">
        <v>49.64</v>
      </c>
      <c r="F324" s="46">
        <v>47.45</v>
      </c>
      <c r="G324" s="46">
        <v>56.85</v>
      </c>
      <c r="H324" s="46">
        <v>79.84</v>
      </c>
      <c r="I324" s="46">
        <v>71.86</v>
      </c>
      <c r="J324" s="46">
        <v>194.83</v>
      </c>
      <c r="K324" s="46">
        <v>181.64</v>
      </c>
      <c r="L324" s="46">
        <v>154.74</v>
      </c>
      <c r="M324" s="46">
        <v>159.59</v>
      </c>
      <c r="N324" s="46">
        <v>161.81</v>
      </c>
      <c r="O324" s="48">
        <f t="shared" si="5"/>
        <v>103.25615384615384</v>
      </c>
    </row>
    <row r="325" spans="1:15">
      <c r="A325" s="46" t="s">
        <v>487</v>
      </c>
      <c r="B325" s="46">
        <v>69.930000000000007</v>
      </c>
      <c r="C325" s="46">
        <v>70.83</v>
      </c>
      <c r="D325" s="46">
        <v>67.67</v>
      </c>
      <c r="E325" s="46">
        <v>66.239999999999995</v>
      </c>
      <c r="F325" s="46">
        <v>67.66</v>
      </c>
      <c r="G325" s="46">
        <v>69.55</v>
      </c>
      <c r="H325" s="46">
        <v>66.91</v>
      </c>
      <c r="I325" s="46">
        <v>66.680000000000007</v>
      </c>
      <c r="J325" s="46">
        <v>56.96</v>
      </c>
      <c r="K325" s="46">
        <v>56.41</v>
      </c>
      <c r="L325" s="46">
        <v>55.58</v>
      </c>
      <c r="M325" s="46">
        <v>55.48</v>
      </c>
      <c r="N325" s="46">
        <v>54.61</v>
      </c>
      <c r="O325" s="48">
        <f t="shared" si="5"/>
        <v>63.423846153846164</v>
      </c>
    </row>
    <row r="326" spans="1:15">
      <c r="A326" s="46" t="s">
        <v>488</v>
      </c>
      <c r="B326" s="46">
        <v>69.89</v>
      </c>
      <c r="C326" s="46">
        <v>69.89</v>
      </c>
      <c r="D326" s="46">
        <v>69.89</v>
      </c>
      <c r="E326" s="46">
        <v>69.89</v>
      </c>
      <c r="F326" s="46">
        <v>69.89</v>
      </c>
      <c r="G326" s="46">
        <v>69.89</v>
      </c>
      <c r="H326" s="46">
        <v>69.89</v>
      </c>
      <c r="I326" s="46">
        <v>69.89</v>
      </c>
      <c r="J326" s="46" t="s">
        <v>177</v>
      </c>
      <c r="K326" s="46" t="s">
        <v>177</v>
      </c>
      <c r="L326" s="46" t="s">
        <v>177</v>
      </c>
      <c r="M326" s="46" t="s">
        <v>177</v>
      </c>
      <c r="N326" s="46" t="s">
        <v>177</v>
      </c>
      <c r="O326" s="48">
        <f t="shared" si="5"/>
        <v>69.89</v>
      </c>
    </row>
    <row r="327" spans="1:15">
      <c r="A327" s="46" t="s">
        <v>489</v>
      </c>
      <c r="B327" s="46">
        <v>69.89</v>
      </c>
      <c r="C327" s="46">
        <v>71.33</v>
      </c>
      <c r="D327" s="46">
        <v>73.400000000000006</v>
      </c>
      <c r="E327" s="46">
        <v>74.650000000000006</v>
      </c>
      <c r="F327" s="46">
        <v>79.8</v>
      </c>
      <c r="G327" s="46">
        <v>71.33</v>
      </c>
      <c r="H327" s="46">
        <v>64.84</v>
      </c>
      <c r="I327" s="46">
        <v>68.08</v>
      </c>
      <c r="J327" s="46">
        <v>55.39</v>
      </c>
      <c r="K327" s="46">
        <v>50.87</v>
      </c>
      <c r="L327" s="46">
        <v>50.05</v>
      </c>
      <c r="M327" s="46">
        <v>53.87</v>
      </c>
      <c r="N327" s="46">
        <v>55.22</v>
      </c>
      <c r="O327" s="48">
        <f t="shared" si="5"/>
        <v>64.516923076923078</v>
      </c>
    </row>
    <row r="328" spans="1:15" s="48" customFormat="1">
      <c r="A328" s="48" t="s">
        <v>490</v>
      </c>
      <c r="B328" s="48">
        <v>69.78</v>
      </c>
      <c r="C328" s="48">
        <v>68.73</v>
      </c>
      <c r="D328" s="48">
        <v>69.040000000000006</v>
      </c>
      <c r="E328" s="48">
        <v>70.349999999999994</v>
      </c>
      <c r="F328" s="48">
        <v>71</v>
      </c>
      <c r="G328" s="48">
        <v>70.72</v>
      </c>
      <c r="H328" s="48">
        <v>72.36</v>
      </c>
      <c r="I328" s="48">
        <v>72.290000000000006</v>
      </c>
      <c r="J328" s="48">
        <v>69.97</v>
      </c>
      <c r="K328" s="48">
        <v>71.349999999999994</v>
      </c>
      <c r="L328" s="48">
        <v>69.61</v>
      </c>
      <c r="M328" s="48">
        <v>68.31</v>
      </c>
      <c r="N328" s="48">
        <v>68.739999999999995</v>
      </c>
      <c r="O328" s="48">
        <f t="shared" si="5"/>
        <v>70.17307692307692</v>
      </c>
    </row>
    <row r="329" spans="1:15">
      <c r="A329" s="46" t="s">
        <v>491</v>
      </c>
      <c r="B329" s="46">
        <v>69.540000000000006</v>
      </c>
      <c r="C329" s="46">
        <v>64.67</v>
      </c>
      <c r="D329" s="46">
        <v>60.58</v>
      </c>
      <c r="E329" s="46">
        <v>60.02</v>
      </c>
      <c r="F329" s="46">
        <v>56.97</v>
      </c>
      <c r="G329" s="46">
        <v>58.58</v>
      </c>
      <c r="H329" s="46">
        <v>61.47</v>
      </c>
      <c r="I329" s="46">
        <v>65.94</v>
      </c>
      <c r="J329" s="46">
        <v>56.04</v>
      </c>
      <c r="K329" s="46">
        <v>54.85</v>
      </c>
      <c r="L329" s="46">
        <v>54.88</v>
      </c>
      <c r="M329" s="46">
        <v>55.22</v>
      </c>
      <c r="N329" s="46">
        <v>52.96</v>
      </c>
      <c r="O329" s="48">
        <f t="shared" si="5"/>
        <v>59.363076923076932</v>
      </c>
    </row>
    <row r="330" spans="1:15">
      <c r="A330" s="46" t="s">
        <v>476</v>
      </c>
      <c r="B330" s="46">
        <v>69.430000000000007</v>
      </c>
      <c r="C330" s="46">
        <v>65.349999999999994</v>
      </c>
      <c r="D330" s="46">
        <v>60.88</v>
      </c>
      <c r="E330" s="46">
        <v>58.48</v>
      </c>
      <c r="F330" s="46">
        <v>60.08</v>
      </c>
      <c r="G330" s="46">
        <v>60.55</v>
      </c>
      <c r="H330" s="46">
        <v>58.37</v>
      </c>
      <c r="I330" s="46">
        <v>61.69</v>
      </c>
      <c r="J330" s="46">
        <v>62.06</v>
      </c>
      <c r="K330" s="46">
        <v>62.53</v>
      </c>
      <c r="L330" s="46" t="s">
        <v>177</v>
      </c>
      <c r="M330" s="46">
        <v>69.540000000000006</v>
      </c>
      <c r="N330" s="46">
        <v>69.540000000000006</v>
      </c>
      <c r="O330" s="48">
        <f t="shared" si="5"/>
        <v>63.208333333333321</v>
      </c>
    </row>
    <row r="331" spans="1:15">
      <c r="A331" s="46" t="s">
        <v>492</v>
      </c>
      <c r="B331" s="46">
        <v>69.38</v>
      </c>
      <c r="C331" s="46">
        <v>70.150000000000006</v>
      </c>
      <c r="D331" s="46">
        <v>68.64</v>
      </c>
      <c r="E331" s="46">
        <v>68.08</v>
      </c>
      <c r="F331" s="46">
        <v>68.05</v>
      </c>
      <c r="G331" s="46">
        <v>68.13</v>
      </c>
      <c r="H331" s="46">
        <v>68.47</v>
      </c>
      <c r="I331" s="46">
        <v>68.58</v>
      </c>
      <c r="J331" s="46">
        <v>75.290000000000006</v>
      </c>
      <c r="K331" s="46">
        <v>76.989999999999995</v>
      </c>
      <c r="L331" s="46">
        <v>78.92</v>
      </c>
      <c r="M331" s="46">
        <v>77.86</v>
      </c>
      <c r="N331" s="46">
        <v>77.739999999999995</v>
      </c>
      <c r="O331" s="48">
        <f t="shared" si="5"/>
        <v>72.021538461538455</v>
      </c>
    </row>
    <row r="332" spans="1:15">
      <c r="A332" s="46" t="s">
        <v>493</v>
      </c>
      <c r="B332" s="46">
        <v>69.349999999999994</v>
      </c>
      <c r="C332" s="46">
        <v>68.05</v>
      </c>
      <c r="D332" s="46">
        <v>67.28</v>
      </c>
      <c r="E332" s="46">
        <v>68.13</v>
      </c>
      <c r="F332" s="46">
        <v>72.650000000000006</v>
      </c>
      <c r="G332" s="46">
        <v>69.8</v>
      </c>
      <c r="H332" s="46">
        <v>65.87</v>
      </c>
      <c r="I332" s="46">
        <v>71.67</v>
      </c>
      <c r="J332" s="46">
        <v>60.65</v>
      </c>
      <c r="K332" s="46">
        <v>59.54</v>
      </c>
      <c r="L332" s="46">
        <v>64.38</v>
      </c>
      <c r="M332" s="46">
        <v>66.77</v>
      </c>
      <c r="N332" s="46">
        <v>66.08</v>
      </c>
      <c r="O332" s="48">
        <f t="shared" si="5"/>
        <v>66.94</v>
      </c>
    </row>
    <row r="333" spans="1:15">
      <c r="A333" s="46" t="s">
        <v>494</v>
      </c>
      <c r="B333" s="46">
        <v>69.33</v>
      </c>
      <c r="C333" s="46">
        <v>71.39</v>
      </c>
      <c r="D333" s="46">
        <v>66.77</v>
      </c>
      <c r="E333" s="46">
        <v>67.430000000000007</v>
      </c>
      <c r="F333" s="46">
        <v>70.069999999999993</v>
      </c>
      <c r="G333" s="46">
        <v>66.5</v>
      </c>
      <c r="H333" s="46">
        <v>64.19</v>
      </c>
      <c r="I333" s="46">
        <v>67.73</v>
      </c>
      <c r="J333" s="46">
        <v>81.75</v>
      </c>
      <c r="K333" s="46">
        <v>73.790000000000006</v>
      </c>
      <c r="L333" s="46">
        <v>76.099999999999994</v>
      </c>
      <c r="M333" s="46">
        <v>74.25</v>
      </c>
      <c r="N333" s="46">
        <v>73.13</v>
      </c>
      <c r="O333" s="48">
        <f t="shared" si="5"/>
        <v>70.956153846153839</v>
      </c>
    </row>
    <row r="334" spans="1:15">
      <c r="A334" s="46" t="s">
        <v>495</v>
      </c>
      <c r="B334" s="46">
        <v>69.28</v>
      </c>
      <c r="C334" s="46">
        <v>70.790000000000006</v>
      </c>
      <c r="D334" s="46">
        <v>73.680000000000007</v>
      </c>
      <c r="E334" s="46">
        <v>70.040000000000006</v>
      </c>
      <c r="F334" s="46">
        <v>67.569999999999993</v>
      </c>
      <c r="G334" s="46">
        <v>69.27</v>
      </c>
      <c r="H334" s="46">
        <v>72.709999999999994</v>
      </c>
      <c r="I334" s="46">
        <v>75.319999999999993</v>
      </c>
      <c r="J334" s="46">
        <v>64.63</v>
      </c>
      <c r="K334" s="46">
        <v>68.069999999999993</v>
      </c>
      <c r="L334" s="46">
        <v>68.19</v>
      </c>
      <c r="M334" s="46">
        <v>69.42</v>
      </c>
      <c r="N334" s="46">
        <v>68.260000000000005</v>
      </c>
      <c r="O334" s="48">
        <f t="shared" si="5"/>
        <v>69.786923076923074</v>
      </c>
    </row>
    <row r="335" spans="1:15">
      <c r="A335" s="46" t="s">
        <v>496</v>
      </c>
      <c r="B335" s="46">
        <v>69.260000000000005</v>
      </c>
      <c r="C335" s="46">
        <v>69.260000000000005</v>
      </c>
      <c r="D335" s="46">
        <v>69.260000000000005</v>
      </c>
      <c r="E335" s="46">
        <v>69.260000000000005</v>
      </c>
      <c r="F335" s="46">
        <v>69.260000000000005</v>
      </c>
      <c r="G335" s="46">
        <v>69.260000000000005</v>
      </c>
      <c r="H335" s="46">
        <v>76.67</v>
      </c>
      <c r="I335" s="46">
        <v>72.8</v>
      </c>
      <c r="J335" s="46">
        <v>68.790000000000006</v>
      </c>
      <c r="K335" s="46">
        <v>90.89</v>
      </c>
      <c r="L335" s="46">
        <v>84.73</v>
      </c>
      <c r="M335" s="46" t="s">
        <v>177</v>
      </c>
      <c r="N335" s="46" t="s">
        <v>177</v>
      </c>
      <c r="O335" s="48">
        <f t="shared" si="5"/>
        <v>73.585454545454539</v>
      </c>
    </row>
    <row r="336" spans="1:15">
      <c r="A336" s="46" t="s">
        <v>497</v>
      </c>
      <c r="B336" s="46">
        <v>69.05</v>
      </c>
      <c r="C336" s="46">
        <v>70.22</v>
      </c>
      <c r="D336" s="46">
        <v>68.88</v>
      </c>
      <c r="E336" s="46">
        <v>64.7</v>
      </c>
      <c r="F336" s="46">
        <v>67.7</v>
      </c>
      <c r="G336" s="46">
        <v>66.569999999999993</v>
      </c>
      <c r="H336" s="46">
        <v>61.93</v>
      </c>
      <c r="I336" s="46">
        <v>59.26</v>
      </c>
      <c r="J336" s="46">
        <v>50.12</v>
      </c>
      <c r="K336" s="46">
        <v>116.81</v>
      </c>
      <c r="L336" s="46">
        <v>117.63</v>
      </c>
      <c r="M336" s="46">
        <v>116.61</v>
      </c>
      <c r="N336" s="46">
        <v>116.22</v>
      </c>
      <c r="O336" s="48">
        <f t="shared" si="5"/>
        <v>80.438461538461539</v>
      </c>
    </row>
    <row r="337" spans="1:15">
      <c r="A337" s="46" t="s">
        <v>498</v>
      </c>
      <c r="B337" s="46">
        <v>69.02</v>
      </c>
      <c r="C337" s="46">
        <v>65.489999999999995</v>
      </c>
      <c r="D337" s="46">
        <v>65.489999999999995</v>
      </c>
      <c r="E337" s="46">
        <v>65.489999999999995</v>
      </c>
      <c r="F337" s="46">
        <v>78.349999999999994</v>
      </c>
      <c r="G337" s="46">
        <v>78.349999999999994</v>
      </c>
      <c r="H337" s="46">
        <v>73.02</v>
      </c>
      <c r="I337" s="46">
        <v>75.58</v>
      </c>
      <c r="J337" s="46">
        <v>76.349999999999994</v>
      </c>
      <c r="K337" s="46">
        <v>79.94</v>
      </c>
      <c r="L337" s="46">
        <v>78.260000000000005</v>
      </c>
      <c r="M337" s="46">
        <v>111.46</v>
      </c>
      <c r="N337" s="46">
        <v>111.46</v>
      </c>
      <c r="O337" s="48">
        <f t="shared" si="5"/>
        <v>79.09692307692309</v>
      </c>
    </row>
    <row r="338" spans="1:15">
      <c r="A338" s="46" t="s">
        <v>275</v>
      </c>
      <c r="B338" s="46">
        <v>69</v>
      </c>
      <c r="C338" s="46">
        <v>76.400000000000006</v>
      </c>
      <c r="D338" s="46">
        <v>74.099999999999994</v>
      </c>
      <c r="E338" s="46">
        <v>73.23</v>
      </c>
      <c r="F338" s="46">
        <v>77.650000000000006</v>
      </c>
      <c r="G338" s="46">
        <v>75.45</v>
      </c>
      <c r="H338" s="46">
        <v>76.44</v>
      </c>
      <c r="I338" s="46">
        <v>75.22</v>
      </c>
      <c r="J338" s="46">
        <v>63.76</v>
      </c>
      <c r="K338" s="46">
        <v>62.67</v>
      </c>
      <c r="L338" s="46">
        <v>64.650000000000006</v>
      </c>
      <c r="M338" s="46">
        <v>63.83</v>
      </c>
      <c r="N338" s="46">
        <v>63.71</v>
      </c>
      <c r="O338" s="48">
        <f t="shared" si="5"/>
        <v>70.47</v>
      </c>
    </row>
    <row r="339" spans="1:15">
      <c r="A339" s="46" t="s">
        <v>499</v>
      </c>
      <c r="B339" s="46">
        <v>68.989999999999995</v>
      </c>
      <c r="C339" s="46">
        <v>65.540000000000006</v>
      </c>
      <c r="D339" s="46">
        <v>63.69</v>
      </c>
      <c r="E339" s="46">
        <v>63.9</v>
      </c>
      <c r="F339" s="46">
        <v>65.099999999999994</v>
      </c>
      <c r="G339" s="46">
        <v>66.77</v>
      </c>
      <c r="H339" s="46">
        <v>69.150000000000006</v>
      </c>
      <c r="I339" s="46">
        <v>68.19</v>
      </c>
      <c r="J339" s="46">
        <v>65.14</v>
      </c>
      <c r="K339" s="46">
        <v>64.680000000000007</v>
      </c>
      <c r="L339" s="46">
        <v>61.84</v>
      </c>
      <c r="M339" s="46">
        <v>61.09</v>
      </c>
      <c r="N339" s="46">
        <v>61.53</v>
      </c>
      <c r="O339" s="48">
        <f t="shared" si="5"/>
        <v>65.046923076923065</v>
      </c>
    </row>
    <row r="340" spans="1:15">
      <c r="A340" s="49" t="s">
        <v>500</v>
      </c>
      <c r="B340" s="49">
        <v>68.959999999999994</v>
      </c>
      <c r="C340" s="49">
        <v>69.58</v>
      </c>
      <c r="D340" s="49">
        <v>70.849999999999994</v>
      </c>
      <c r="E340" s="49">
        <v>72.81</v>
      </c>
      <c r="F340" s="49">
        <v>75.760000000000005</v>
      </c>
      <c r="G340" s="49">
        <v>76.03</v>
      </c>
      <c r="H340" s="49">
        <v>66.67</v>
      </c>
      <c r="I340" s="49">
        <v>71.16</v>
      </c>
      <c r="J340" s="49">
        <v>60.78</v>
      </c>
      <c r="K340" s="49">
        <v>60.83</v>
      </c>
      <c r="L340" s="49">
        <v>60.03</v>
      </c>
      <c r="M340" s="49">
        <v>59.76</v>
      </c>
      <c r="N340" s="49">
        <v>60.83</v>
      </c>
      <c r="O340" s="48">
        <f t="shared" si="5"/>
        <v>67.234615384615395</v>
      </c>
    </row>
    <row r="341" spans="1:15">
      <c r="A341" s="46" t="s">
        <v>501</v>
      </c>
      <c r="B341" s="46">
        <v>68.88</v>
      </c>
      <c r="C341" s="46">
        <v>67.95</v>
      </c>
      <c r="D341" s="46">
        <v>74.25</v>
      </c>
      <c r="E341" s="46">
        <v>76.819999999999993</v>
      </c>
      <c r="F341" s="46">
        <v>76.8</v>
      </c>
      <c r="G341" s="46">
        <v>76.83</v>
      </c>
      <c r="H341" s="46">
        <v>77.62</v>
      </c>
      <c r="I341" s="46">
        <v>76</v>
      </c>
      <c r="J341" s="46">
        <v>71.25</v>
      </c>
      <c r="K341" s="46">
        <v>65.59</v>
      </c>
      <c r="L341" s="46">
        <v>57.51</v>
      </c>
      <c r="M341" s="46">
        <v>70.48</v>
      </c>
      <c r="N341" s="46">
        <v>70.48</v>
      </c>
      <c r="O341" s="48">
        <f t="shared" si="5"/>
        <v>71.573846153846162</v>
      </c>
    </row>
    <row r="342" spans="1:15">
      <c r="A342" s="46" t="s">
        <v>502</v>
      </c>
      <c r="B342" s="46">
        <v>68.650000000000006</v>
      </c>
      <c r="C342" s="46">
        <v>68.650000000000006</v>
      </c>
      <c r="D342" s="46">
        <v>68.650000000000006</v>
      </c>
      <c r="E342" s="46">
        <v>68.650000000000006</v>
      </c>
      <c r="F342" s="46">
        <v>68.650000000000006</v>
      </c>
      <c r="G342" s="46">
        <v>70.540000000000006</v>
      </c>
      <c r="H342" s="46">
        <v>70.540000000000006</v>
      </c>
      <c r="I342" s="46">
        <v>72.34</v>
      </c>
      <c r="J342" s="46">
        <v>65.72</v>
      </c>
      <c r="K342" s="46">
        <v>63.42</v>
      </c>
      <c r="L342" s="46">
        <v>62.12</v>
      </c>
      <c r="M342" s="46">
        <v>62.9</v>
      </c>
      <c r="N342" s="46">
        <v>67.13</v>
      </c>
      <c r="O342" s="48">
        <f t="shared" si="5"/>
        <v>67.535384615384615</v>
      </c>
    </row>
    <row r="343" spans="1:15">
      <c r="A343" s="46" t="s">
        <v>503</v>
      </c>
      <c r="B343" s="46">
        <v>68.41</v>
      </c>
      <c r="C343" s="46">
        <v>74.92</v>
      </c>
      <c r="D343" s="46">
        <v>66.08</v>
      </c>
      <c r="E343" s="46">
        <v>66.59</v>
      </c>
      <c r="F343" s="46">
        <v>69.73</v>
      </c>
      <c r="G343" s="46">
        <v>66.23</v>
      </c>
      <c r="H343" s="46">
        <v>77.7</v>
      </c>
      <c r="I343" s="46">
        <v>68.459999999999994</v>
      </c>
      <c r="J343" s="46">
        <v>61.76</v>
      </c>
      <c r="K343" s="46">
        <v>62.39</v>
      </c>
      <c r="L343" s="46">
        <v>62.12</v>
      </c>
      <c r="M343" s="46">
        <v>56.2</v>
      </c>
      <c r="N343" s="46">
        <v>53.31</v>
      </c>
      <c r="O343" s="48">
        <f t="shared" si="5"/>
        <v>65.684615384615398</v>
      </c>
    </row>
    <row r="344" spans="1:15">
      <c r="A344" s="46" t="s">
        <v>504</v>
      </c>
      <c r="B344" s="46">
        <v>68.33</v>
      </c>
      <c r="C344" s="46">
        <v>67.12</v>
      </c>
      <c r="D344" s="46">
        <v>80.33</v>
      </c>
      <c r="E344" s="46">
        <v>91.99</v>
      </c>
      <c r="F344" s="46">
        <v>78.09</v>
      </c>
      <c r="G344" s="46">
        <v>70.819999999999993</v>
      </c>
      <c r="H344" s="46">
        <v>89.29</v>
      </c>
      <c r="I344" s="46">
        <v>80.48</v>
      </c>
      <c r="J344" s="46">
        <v>50.41</v>
      </c>
      <c r="K344" s="46">
        <v>50.26</v>
      </c>
      <c r="L344" s="46">
        <v>50.05</v>
      </c>
      <c r="M344" s="46">
        <v>49.89</v>
      </c>
      <c r="N344" s="46">
        <v>49.74</v>
      </c>
      <c r="O344" s="48">
        <f t="shared" si="5"/>
        <v>67.446153846153848</v>
      </c>
    </row>
    <row r="345" spans="1:15">
      <c r="A345" s="46" t="s">
        <v>505</v>
      </c>
      <c r="B345" s="46">
        <v>68.28</v>
      </c>
      <c r="C345" s="46">
        <v>63.96</v>
      </c>
      <c r="D345" s="46">
        <v>61.35</v>
      </c>
      <c r="E345" s="46">
        <v>67.599999999999994</v>
      </c>
      <c r="F345" s="46">
        <v>65.59</v>
      </c>
      <c r="G345" s="46">
        <v>62.47</v>
      </c>
      <c r="H345" s="46">
        <v>64.510000000000005</v>
      </c>
      <c r="I345" s="46">
        <v>74.650000000000006</v>
      </c>
      <c r="J345" s="46">
        <v>56.86</v>
      </c>
      <c r="K345" s="46">
        <v>58.05</v>
      </c>
      <c r="L345" s="46">
        <v>56.82</v>
      </c>
      <c r="M345" s="46">
        <v>56.08</v>
      </c>
      <c r="N345" s="46">
        <v>57.4</v>
      </c>
      <c r="O345" s="48">
        <f t="shared" si="5"/>
        <v>62.586153846153849</v>
      </c>
    </row>
    <row r="346" spans="1:15">
      <c r="A346" s="49" t="s">
        <v>506</v>
      </c>
      <c r="B346" s="49">
        <v>68.22</v>
      </c>
      <c r="C346" s="49">
        <v>66.73</v>
      </c>
      <c r="D346" s="49">
        <v>66.599999999999994</v>
      </c>
      <c r="E346" s="49">
        <v>65.209999999999994</v>
      </c>
      <c r="F346" s="49">
        <v>65.73</v>
      </c>
      <c r="G346" s="49">
        <v>66.67</v>
      </c>
      <c r="H346" s="49">
        <v>65.209999999999994</v>
      </c>
      <c r="I346" s="49">
        <v>64.55</v>
      </c>
      <c r="J346" s="49">
        <v>67.02</v>
      </c>
      <c r="K346" s="49">
        <v>66.819999999999993</v>
      </c>
      <c r="L346" s="49">
        <v>66.53</v>
      </c>
      <c r="M346" s="49">
        <v>66.319999999999993</v>
      </c>
      <c r="N346" s="49">
        <v>66.13</v>
      </c>
      <c r="O346" s="48">
        <f t="shared" si="5"/>
        <v>66.287692307692296</v>
      </c>
    </row>
    <row r="347" spans="1:15">
      <c r="A347" s="46" t="s">
        <v>507</v>
      </c>
      <c r="B347" s="46">
        <v>68.209999999999994</v>
      </c>
      <c r="C347" s="46">
        <v>59.19</v>
      </c>
      <c r="D347" s="46">
        <v>57.6</v>
      </c>
      <c r="E347" s="46">
        <v>76.8</v>
      </c>
      <c r="F347" s="46">
        <v>74.37</v>
      </c>
      <c r="G347" s="46">
        <v>62.13</v>
      </c>
      <c r="H347" s="46">
        <v>59.95</v>
      </c>
      <c r="I347" s="46">
        <v>69.709999999999994</v>
      </c>
      <c r="J347" s="46">
        <v>45.51</v>
      </c>
      <c r="K347" s="46">
        <v>45.93</v>
      </c>
      <c r="L347" s="46">
        <v>45.45</v>
      </c>
      <c r="M347" s="46">
        <v>47.24</v>
      </c>
      <c r="N347" s="46">
        <v>45.49</v>
      </c>
      <c r="O347" s="48">
        <f t="shared" si="5"/>
        <v>58.275384615384617</v>
      </c>
    </row>
    <row r="348" spans="1:15">
      <c r="A348" s="46" t="s">
        <v>183</v>
      </c>
      <c r="B348" s="46">
        <v>68.13</v>
      </c>
      <c r="C348" s="46">
        <v>57.63</v>
      </c>
      <c r="D348" s="46">
        <v>56.92</v>
      </c>
      <c r="E348" s="46">
        <v>56.36</v>
      </c>
      <c r="F348" s="46">
        <v>57.61</v>
      </c>
      <c r="G348" s="46">
        <v>66.08</v>
      </c>
      <c r="H348" s="46">
        <v>63.75</v>
      </c>
      <c r="I348" s="46">
        <v>66.09</v>
      </c>
      <c r="J348" s="46">
        <v>62.02</v>
      </c>
      <c r="K348" s="46">
        <v>61.83</v>
      </c>
      <c r="L348" s="46">
        <v>61.57</v>
      </c>
      <c r="M348" s="46">
        <v>61.37</v>
      </c>
      <c r="N348" s="46">
        <v>61.19</v>
      </c>
      <c r="O348" s="48">
        <f t="shared" si="5"/>
        <v>61.580769230769242</v>
      </c>
    </row>
    <row r="349" spans="1:15">
      <c r="A349" s="46" t="s">
        <v>508</v>
      </c>
      <c r="B349" s="46">
        <v>68.069999999999993</v>
      </c>
      <c r="C349" s="46">
        <v>75.319999999999993</v>
      </c>
      <c r="D349" s="46">
        <v>65.28</v>
      </c>
      <c r="E349" s="46">
        <v>73.69</v>
      </c>
      <c r="F349" s="46">
        <v>73.73</v>
      </c>
      <c r="G349" s="46">
        <v>70.77</v>
      </c>
      <c r="H349" s="46">
        <v>72.31</v>
      </c>
      <c r="I349" s="46">
        <v>74.239999999999995</v>
      </c>
      <c r="J349" s="46">
        <v>73.11</v>
      </c>
      <c r="K349" s="46">
        <v>71.47</v>
      </c>
      <c r="L349" s="46">
        <v>75.17</v>
      </c>
      <c r="M349" s="46" t="s">
        <v>177</v>
      </c>
      <c r="N349" s="46" t="s">
        <v>177</v>
      </c>
      <c r="O349" s="48">
        <f t="shared" si="5"/>
        <v>72.105454545454549</v>
      </c>
    </row>
    <row r="350" spans="1:15">
      <c r="A350" s="46" t="s">
        <v>509</v>
      </c>
      <c r="B350" s="46">
        <v>67.97</v>
      </c>
      <c r="C350" s="46">
        <v>67.92</v>
      </c>
      <c r="D350" s="46">
        <v>63.85</v>
      </c>
      <c r="E350" s="46">
        <v>67.459999999999994</v>
      </c>
      <c r="F350" s="46">
        <v>69.45</v>
      </c>
      <c r="G350" s="46">
        <v>67.69</v>
      </c>
      <c r="H350" s="46">
        <v>68.23</v>
      </c>
      <c r="I350" s="46">
        <v>71.39</v>
      </c>
      <c r="J350" s="46">
        <v>61.43</v>
      </c>
      <c r="K350" s="46">
        <v>63.28</v>
      </c>
      <c r="L350" s="46">
        <v>65.59</v>
      </c>
      <c r="M350" s="46">
        <v>64.13</v>
      </c>
      <c r="N350" s="46">
        <v>63.93</v>
      </c>
      <c r="O350" s="48">
        <f t="shared" si="5"/>
        <v>66.332307692307694</v>
      </c>
    </row>
    <row r="351" spans="1:15" s="48" customFormat="1">
      <c r="A351" s="48" t="s">
        <v>510</v>
      </c>
      <c r="B351" s="48">
        <v>67.91</v>
      </c>
      <c r="C351" s="48">
        <v>69.84</v>
      </c>
      <c r="D351" s="48">
        <v>72.33</v>
      </c>
      <c r="E351" s="48">
        <v>74.08</v>
      </c>
      <c r="F351" s="48">
        <v>74.23</v>
      </c>
      <c r="G351" s="48">
        <v>75.17</v>
      </c>
      <c r="H351" s="48">
        <v>75.900000000000006</v>
      </c>
      <c r="I351" s="48">
        <v>76.98</v>
      </c>
      <c r="J351" s="48">
        <v>67.44</v>
      </c>
      <c r="K351" s="48">
        <v>67.900000000000006</v>
      </c>
      <c r="L351" s="48">
        <v>68.900000000000006</v>
      </c>
      <c r="M351" s="48">
        <v>72.760000000000005</v>
      </c>
      <c r="N351" s="48">
        <v>72.84</v>
      </c>
      <c r="O351" s="50">
        <f t="shared" si="5"/>
        <v>72.021538461538469</v>
      </c>
    </row>
    <row r="352" spans="1:15">
      <c r="A352" s="46" t="s">
        <v>511</v>
      </c>
      <c r="B352" s="46">
        <v>67.86</v>
      </c>
      <c r="C352" s="46">
        <v>67.86</v>
      </c>
      <c r="D352" s="46">
        <v>67.86</v>
      </c>
      <c r="E352" s="46">
        <v>67.86</v>
      </c>
      <c r="F352" s="46">
        <v>67.86</v>
      </c>
      <c r="G352" s="46">
        <v>67.86</v>
      </c>
      <c r="H352" s="46">
        <v>67.86</v>
      </c>
      <c r="I352" s="46">
        <v>67.86</v>
      </c>
      <c r="J352" s="46" t="s">
        <v>177</v>
      </c>
      <c r="K352" s="46" t="s">
        <v>177</v>
      </c>
      <c r="L352" s="46" t="s">
        <v>177</v>
      </c>
      <c r="M352" s="46" t="s">
        <v>177</v>
      </c>
      <c r="N352" s="46" t="s">
        <v>177</v>
      </c>
      <c r="O352" s="48">
        <f t="shared" si="5"/>
        <v>67.86</v>
      </c>
    </row>
    <row r="353" spans="1:15">
      <c r="A353" s="46" t="s">
        <v>512</v>
      </c>
      <c r="B353" s="46">
        <v>67.81</v>
      </c>
      <c r="C353" s="46">
        <v>58.63</v>
      </c>
      <c r="D353" s="46">
        <v>50.59</v>
      </c>
      <c r="E353" s="46">
        <v>54.47</v>
      </c>
      <c r="F353" s="46">
        <v>52.62</v>
      </c>
      <c r="G353" s="46">
        <v>53.69</v>
      </c>
      <c r="H353" s="46">
        <v>56.84</v>
      </c>
      <c r="I353" s="46">
        <v>57.51</v>
      </c>
      <c r="J353" s="46">
        <v>52.19</v>
      </c>
      <c r="K353" s="46">
        <v>53.55</v>
      </c>
      <c r="L353" s="46">
        <v>53.45</v>
      </c>
      <c r="M353" s="46">
        <v>54.65</v>
      </c>
      <c r="N353" s="46">
        <v>55.45</v>
      </c>
      <c r="O353" s="48">
        <f t="shared" si="5"/>
        <v>55.496153846153852</v>
      </c>
    </row>
    <row r="354" spans="1:15">
      <c r="A354" s="46" t="s">
        <v>487</v>
      </c>
      <c r="B354" s="46">
        <v>67.790000000000006</v>
      </c>
      <c r="C354" s="46">
        <v>68.39</v>
      </c>
      <c r="D354" s="46">
        <v>63.78</v>
      </c>
      <c r="E354" s="46">
        <v>61.47</v>
      </c>
      <c r="F354" s="46">
        <v>62.08</v>
      </c>
      <c r="G354" s="46">
        <v>63.35</v>
      </c>
      <c r="H354" s="46">
        <v>64.510000000000005</v>
      </c>
      <c r="I354" s="46">
        <v>60.02</v>
      </c>
      <c r="J354" s="46">
        <v>55.1</v>
      </c>
      <c r="K354" s="46">
        <v>55.5</v>
      </c>
      <c r="L354" s="46">
        <v>54.73</v>
      </c>
      <c r="M354" s="46">
        <v>53.92</v>
      </c>
      <c r="N354" s="46">
        <v>56.13</v>
      </c>
      <c r="O354" s="48">
        <f t="shared" si="5"/>
        <v>60.520769230769233</v>
      </c>
    </row>
    <row r="355" spans="1:15">
      <c r="A355" s="46" t="s">
        <v>513</v>
      </c>
      <c r="B355" s="46">
        <v>67.37</v>
      </c>
      <c r="C355" s="46">
        <v>61.35</v>
      </c>
      <c r="D355" s="46">
        <v>60.39</v>
      </c>
      <c r="E355" s="46">
        <v>61.92</v>
      </c>
      <c r="F355" s="46">
        <v>64.150000000000006</v>
      </c>
      <c r="G355" s="46">
        <v>63.93</v>
      </c>
      <c r="H355" s="46">
        <v>62.82</v>
      </c>
      <c r="I355" s="46">
        <v>64.63</v>
      </c>
      <c r="J355" s="46">
        <v>64.239999999999995</v>
      </c>
      <c r="K355" s="46">
        <v>65.87</v>
      </c>
      <c r="L355" s="46">
        <v>68.63</v>
      </c>
      <c r="M355" s="46">
        <v>65.28</v>
      </c>
      <c r="N355" s="46">
        <v>68.63</v>
      </c>
      <c r="O355" s="48">
        <f t="shared" si="5"/>
        <v>64.554615384615389</v>
      </c>
    </row>
    <row r="356" spans="1:15">
      <c r="A356" s="46" t="s">
        <v>514</v>
      </c>
      <c r="B356" s="46">
        <v>67.349999999999994</v>
      </c>
      <c r="C356" s="46">
        <v>65.790000000000006</v>
      </c>
      <c r="D356" s="46">
        <v>68.78</v>
      </c>
      <c r="E356" s="46">
        <v>69.819999999999993</v>
      </c>
      <c r="F356" s="46">
        <v>70.63</v>
      </c>
      <c r="G356" s="46">
        <v>70.41</v>
      </c>
      <c r="H356" s="46">
        <v>71.510000000000005</v>
      </c>
      <c r="I356" s="46">
        <v>70.83</v>
      </c>
      <c r="J356" s="46">
        <v>69.05</v>
      </c>
      <c r="K356" s="46">
        <v>73.97</v>
      </c>
      <c r="L356" s="46">
        <v>73</v>
      </c>
      <c r="M356" s="46">
        <v>71.2</v>
      </c>
      <c r="N356" s="46">
        <v>73.27</v>
      </c>
      <c r="O356" s="48">
        <f t="shared" si="5"/>
        <v>70.431538461538466</v>
      </c>
    </row>
    <row r="357" spans="1:15" s="48" customFormat="1">
      <c r="A357" s="48" t="s">
        <v>515</v>
      </c>
      <c r="B357" s="48">
        <v>67.33</v>
      </c>
      <c r="C357" s="48">
        <v>63.9</v>
      </c>
      <c r="D357" s="48">
        <v>66.88</v>
      </c>
      <c r="E357" s="48">
        <v>66.95</v>
      </c>
      <c r="F357" s="48">
        <v>77.3</v>
      </c>
      <c r="G357" s="48">
        <v>77.290000000000006</v>
      </c>
      <c r="H357" s="48">
        <v>75.489999999999995</v>
      </c>
      <c r="I357" s="48">
        <v>66.39</v>
      </c>
      <c r="J357" s="48">
        <v>57.09</v>
      </c>
      <c r="K357" s="48">
        <v>64.099999999999994</v>
      </c>
      <c r="L357" s="48">
        <v>59.09</v>
      </c>
      <c r="M357" s="48">
        <v>61.46</v>
      </c>
      <c r="N357" s="48">
        <v>60</v>
      </c>
      <c r="O357" s="50">
        <f t="shared" si="5"/>
        <v>66.405384615384634</v>
      </c>
    </row>
    <row r="358" spans="1:15">
      <c r="A358" s="46" t="s">
        <v>516</v>
      </c>
      <c r="B358" s="46">
        <v>67.27</v>
      </c>
      <c r="C358" s="46">
        <v>68.03</v>
      </c>
      <c r="D358" s="46">
        <v>67.819999999999993</v>
      </c>
      <c r="E358" s="46">
        <v>65.540000000000006</v>
      </c>
      <c r="F358" s="46">
        <v>65.489999999999995</v>
      </c>
      <c r="G358" s="46">
        <v>67</v>
      </c>
      <c r="H358" s="46">
        <v>66.86</v>
      </c>
      <c r="I358" s="46">
        <v>68.010000000000005</v>
      </c>
      <c r="J358" s="46">
        <v>63.41</v>
      </c>
      <c r="K358" s="46">
        <v>62.85</v>
      </c>
      <c r="L358" s="46">
        <v>64.459999999999994</v>
      </c>
      <c r="M358" s="46">
        <v>65.3</v>
      </c>
      <c r="N358" s="46">
        <v>65.569999999999993</v>
      </c>
      <c r="O358" s="48">
        <f t="shared" si="5"/>
        <v>65.970000000000013</v>
      </c>
    </row>
    <row r="359" spans="1:15">
      <c r="A359" s="46" t="s">
        <v>517</v>
      </c>
      <c r="B359" s="46">
        <v>67.27</v>
      </c>
      <c r="C359" s="46">
        <v>66.180000000000007</v>
      </c>
      <c r="D359" s="46">
        <v>62.66</v>
      </c>
      <c r="E359" s="46">
        <v>74.83</v>
      </c>
      <c r="F359" s="46">
        <v>77</v>
      </c>
      <c r="G359" s="46">
        <v>75.28</v>
      </c>
      <c r="H359" s="46">
        <v>70.75</v>
      </c>
      <c r="I359" s="46">
        <v>70.38</v>
      </c>
      <c r="J359" s="46">
        <v>74.209999999999994</v>
      </c>
      <c r="K359" s="46">
        <v>73.16</v>
      </c>
      <c r="L359" s="46">
        <v>70.91</v>
      </c>
      <c r="M359" s="46">
        <v>63.98</v>
      </c>
      <c r="N359" s="46">
        <v>63.98</v>
      </c>
      <c r="O359" s="48">
        <f t="shared" si="5"/>
        <v>70.04538461538462</v>
      </c>
    </row>
    <row r="360" spans="1:15">
      <c r="A360" s="46" t="s">
        <v>518</v>
      </c>
      <c r="B360" s="46">
        <v>67.2</v>
      </c>
      <c r="C360" s="46">
        <v>61.33</v>
      </c>
      <c r="D360" s="46">
        <v>56.4</v>
      </c>
      <c r="E360" s="46">
        <v>59.16</v>
      </c>
      <c r="F360" s="46">
        <v>61.09</v>
      </c>
      <c r="G360" s="46">
        <v>65.430000000000007</v>
      </c>
      <c r="H360" s="46">
        <v>65.97</v>
      </c>
      <c r="I360" s="46">
        <v>61.53</v>
      </c>
      <c r="J360" s="46">
        <v>51.85</v>
      </c>
      <c r="K360" s="46">
        <v>51.12</v>
      </c>
      <c r="L360" s="46">
        <v>52.1</v>
      </c>
      <c r="M360" s="46">
        <v>50.29</v>
      </c>
      <c r="N360" s="46">
        <v>52.48</v>
      </c>
      <c r="O360" s="48">
        <f t="shared" si="5"/>
        <v>58.150000000000006</v>
      </c>
    </row>
    <row r="361" spans="1:15">
      <c r="A361" s="46" t="s">
        <v>519</v>
      </c>
      <c r="B361" s="46">
        <v>67.180000000000007</v>
      </c>
      <c r="C361" s="46">
        <v>66.91</v>
      </c>
      <c r="D361" s="46">
        <v>68.31</v>
      </c>
      <c r="E361" s="46">
        <v>67.599999999999994</v>
      </c>
      <c r="F361" s="46">
        <v>67.599999999999994</v>
      </c>
      <c r="G361" s="46">
        <v>68.45</v>
      </c>
      <c r="H361" s="46">
        <v>66.430000000000007</v>
      </c>
      <c r="I361" s="46" t="s">
        <v>177</v>
      </c>
      <c r="J361" s="46" t="s">
        <v>177</v>
      </c>
      <c r="K361" s="46" t="s">
        <v>177</v>
      </c>
      <c r="L361" s="46" t="s">
        <v>177</v>
      </c>
      <c r="M361" s="46" t="s">
        <v>177</v>
      </c>
      <c r="N361" s="46" t="s">
        <v>177</v>
      </c>
      <c r="O361" s="48">
        <f t="shared" si="5"/>
        <v>67.497142857142862</v>
      </c>
    </row>
    <row r="362" spans="1:15">
      <c r="A362" s="46" t="s">
        <v>520</v>
      </c>
      <c r="B362" s="46">
        <v>67.14</v>
      </c>
      <c r="C362" s="46">
        <v>74.709999999999994</v>
      </c>
      <c r="D362" s="46">
        <v>76.37</v>
      </c>
      <c r="E362" s="46">
        <v>80.180000000000007</v>
      </c>
      <c r="F362" s="46">
        <v>87.57</v>
      </c>
      <c r="G362" s="46">
        <v>85.5</v>
      </c>
      <c r="H362" s="46">
        <v>74.48</v>
      </c>
      <c r="I362" s="46">
        <v>77.05</v>
      </c>
      <c r="J362" s="46">
        <v>57.77</v>
      </c>
      <c r="K362" s="46">
        <v>59.58</v>
      </c>
      <c r="L362" s="46">
        <v>54.67</v>
      </c>
      <c r="M362" s="46">
        <v>56.31</v>
      </c>
      <c r="N362" s="46">
        <v>56.31</v>
      </c>
      <c r="O362" s="48">
        <f t="shared" si="5"/>
        <v>69.818461538461534</v>
      </c>
    </row>
    <row r="363" spans="1:15">
      <c r="A363" s="49" t="s">
        <v>521</v>
      </c>
      <c r="B363" s="49">
        <v>66.97</v>
      </c>
      <c r="C363" s="49">
        <v>64.150000000000006</v>
      </c>
      <c r="D363" s="49">
        <v>42.12</v>
      </c>
      <c r="E363" s="49">
        <v>45.16</v>
      </c>
      <c r="F363" s="49">
        <v>43.79</v>
      </c>
      <c r="G363" s="49">
        <v>40.64</v>
      </c>
      <c r="H363" s="49">
        <v>52.32</v>
      </c>
      <c r="I363" s="49">
        <v>57.47</v>
      </c>
      <c r="J363" s="49">
        <v>40.56</v>
      </c>
      <c r="K363" s="49">
        <v>41.44</v>
      </c>
      <c r="L363" s="49">
        <v>42</v>
      </c>
      <c r="M363" s="49">
        <v>41.89</v>
      </c>
      <c r="N363" s="49">
        <v>42.23</v>
      </c>
      <c r="O363" s="48">
        <f t="shared" si="5"/>
        <v>47.74923076923077</v>
      </c>
    </row>
    <row r="364" spans="1:15">
      <c r="A364" s="46" t="s">
        <v>522</v>
      </c>
      <c r="B364" s="46">
        <v>66.959999999999994</v>
      </c>
      <c r="C364" s="46">
        <v>78.37</v>
      </c>
      <c r="D364" s="46">
        <v>78.37</v>
      </c>
      <c r="E364" s="46">
        <v>78.37</v>
      </c>
      <c r="F364" s="46">
        <v>67.14</v>
      </c>
      <c r="G364" s="46">
        <v>59.71</v>
      </c>
      <c r="H364" s="46">
        <v>64.08</v>
      </c>
      <c r="I364" s="46">
        <v>56.7</v>
      </c>
      <c r="J364" s="46">
        <v>65.28</v>
      </c>
      <c r="K364" s="46">
        <v>70.75</v>
      </c>
      <c r="L364" s="46">
        <v>71.53</v>
      </c>
      <c r="M364" s="46">
        <v>54.53</v>
      </c>
      <c r="N364" s="46">
        <v>54.53</v>
      </c>
      <c r="O364" s="48">
        <f t="shared" si="5"/>
        <v>66.639999999999986</v>
      </c>
    </row>
    <row r="365" spans="1:15">
      <c r="A365" s="46" t="s">
        <v>523</v>
      </c>
      <c r="B365" s="46">
        <v>66.94</v>
      </c>
      <c r="C365" s="46">
        <v>67.59</v>
      </c>
      <c r="D365" s="46">
        <v>66.31</v>
      </c>
      <c r="E365" s="46">
        <v>69.349999999999994</v>
      </c>
      <c r="F365" s="46">
        <v>72.430000000000007</v>
      </c>
      <c r="G365" s="46">
        <v>73.8</v>
      </c>
      <c r="H365" s="46">
        <v>81.319999999999993</v>
      </c>
      <c r="I365" s="46" t="s">
        <v>177</v>
      </c>
      <c r="J365" s="46" t="s">
        <v>177</v>
      </c>
      <c r="K365" s="46" t="s">
        <v>177</v>
      </c>
      <c r="L365" s="46" t="s">
        <v>177</v>
      </c>
      <c r="M365" s="46" t="s">
        <v>177</v>
      </c>
      <c r="N365" s="46" t="s">
        <v>177</v>
      </c>
      <c r="O365" s="48">
        <f t="shared" si="5"/>
        <v>71.105714285714285</v>
      </c>
    </row>
    <row r="366" spans="1:15" s="48" customFormat="1">
      <c r="A366" s="48" t="s">
        <v>524</v>
      </c>
      <c r="B366" s="48">
        <v>66.760000000000005</v>
      </c>
      <c r="C366" s="48">
        <v>67.97</v>
      </c>
      <c r="D366" s="48">
        <v>67.14</v>
      </c>
      <c r="E366" s="48">
        <v>66.37</v>
      </c>
      <c r="F366" s="48">
        <v>66.95</v>
      </c>
      <c r="G366" s="48">
        <v>66.760000000000005</v>
      </c>
      <c r="H366" s="48">
        <v>67.28</v>
      </c>
      <c r="I366" s="48">
        <v>67.709999999999994</v>
      </c>
      <c r="J366" s="48">
        <v>61.19</v>
      </c>
      <c r="K366" s="48">
        <v>60.35</v>
      </c>
      <c r="L366" s="48">
        <v>59.9</v>
      </c>
      <c r="M366" s="48">
        <v>60.51</v>
      </c>
      <c r="N366" s="48">
        <v>61.65</v>
      </c>
      <c r="O366" s="50">
        <f t="shared" si="5"/>
        <v>64.656923076923078</v>
      </c>
    </row>
    <row r="367" spans="1:15">
      <c r="A367" s="46" t="s">
        <v>525</v>
      </c>
      <c r="B367" s="46">
        <v>66.709999999999994</v>
      </c>
      <c r="C367" s="46">
        <v>66.709999999999994</v>
      </c>
      <c r="D367" s="46">
        <v>66.709999999999994</v>
      </c>
      <c r="E367" s="46">
        <v>66.709999999999994</v>
      </c>
      <c r="F367" s="46">
        <v>66.709999999999994</v>
      </c>
      <c r="G367" s="46">
        <v>66.709999999999994</v>
      </c>
      <c r="H367" s="46">
        <v>66.709999999999994</v>
      </c>
      <c r="I367" s="46">
        <v>66.709999999999994</v>
      </c>
      <c r="J367" s="46" t="s">
        <v>177</v>
      </c>
      <c r="K367" s="46" t="s">
        <v>177</v>
      </c>
      <c r="L367" s="46" t="s">
        <v>177</v>
      </c>
      <c r="M367" s="46" t="s">
        <v>177</v>
      </c>
      <c r="N367" s="46" t="s">
        <v>177</v>
      </c>
      <c r="O367" s="48">
        <f t="shared" si="5"/>
        <v>66.709999999999994</v>
      </c>
    </row>
    <row r="368" spans="1:15">
      <c r="A368" s="46" t="s">
        <v>526</v>
      </c>
      <c r="B368" s="46">
        <v>66.67</v>
      </c>
      <c r="C368" s="46">
        <v>66.67</v>
      </c>
      <c r="D368" s="46">
        <v>66.67</v>
      </c>
      <c r="E368" s="46">
        <v>66.67</v>
      </c>
      <c r="F368" s="46">
        <v>66.67</v>
      </c>
      <c r="G368" s="46">
        <v>66.67</v>
      </c>
      <c r="H368" s="46">
        <v>66.67</v>
      </c>
      <c r="I368" s="46">
        <v>66.67</v>
      </c>
      <c r="J368" s="46" t="s">
        <v>177</v>
      </c>
      <c r="K368" s="46" t="s">
        <v>177</v>
      </c>
      <c r="L368" s="46" t="s">
        <v>177</v>
      </c>
      <c r="M368" s="46" t="s">
        <v>177</v>
      </c>
      <c r="N368" s="46" t="s">
        <v>177</v>
      </c>
      <c r="O368" s="48">
        <f t="shared" si="5"/>
        <v>66.67</v>
      </c>
    </row>
    <row r="369" spans="1:15">
      <c r="A369" s="46" t="s">
        <v>527</v>
      </c>
      <c r="B369" s="46">
        <v>66.67</v>
      </c>
      <c r="C369" s="46">
        <v>59.63</v>
      </c>
      <c r="D369" s="46">
        <v>61.57</v>
      </c>
      <c r="E369" s="46" t="s">
        <v>177</v>
      </c>
      <c r="F369" s="46">
        <v>65.03</v>
      </c>
      <c r="G369" s="46">
        <v>65.03</v>
      </c>
      <c r="H369" s="46" t="s">
        <v>177</v>
      </c>
      <c r="I369" s="46" t="s">
        <v>177</v>
      </c>
      <c r="J369" s="46" t="s">
        <v>177</v>
      </c>
      <c r="K369" s="46" t="s">
        <v>177</v>
      </c>
      <c r="L369" s="46" t="s">
        <v>177</v>
      </c>
      <c r="M369" s="46" t="s">
        <v>177</v>
      </c>
      <c r="N369" s="46" t="s">
        <v>177</v>
      </c>
      <c r="O369" s="48">
        <f t="shared" si="5"/>
        <v>63.585999999999999</v>
      </c>
    </row>
    <row r="370" spans="1:15">
      <c r="A370" s="49" t="s">
        <v>528</v>
      </c>
      <c r="B370" s="49">
        <v>66.61</v>
      </c>
      <c r="C370" s="49">
        <v>65.650000000000006</v>
      </c>
      <c r="D370" s="49">
        <v>65.22</v>
      </c>
      <c r="E370" s="49">
        <v>65.989999999999995</v>
      </c>
      <c r="F370" s="49">
        <v>66.69</v>
      </c>
      <c r="G370" s="49">
        <v>65.5</v>
      </c>
      <c r="H370" s="49">
        <v>64.349999999999994</v>
      </c>
      <c r="I370" s="49">
        <v>66.12</v>
      </c>
      <c r="J370" s="49">
        <v>58.59</v>
      </c>
      <c r="K370" s="49">
        <v>58.2</v>
      </c>
      <c r="L370" s="49">
        <v>57.67</v>
      </c>
      <c r="M370" s="49">
        <v>57.34</v>
      </c>
      <c r="N370" s="49">
        <v>57.49</v>
      </c>
      <c r="O370" s="48">
        <f t="shared" si="5"/>
        <v>62.72461538461539</v>
      </c>
    </row>
    <row r="371" spans="1:15">
      <c r="A371" s="46" t="s">
        <v>529</v>
      </c>
      <c r="B371" s="46">
        <v>66.489999999999995</v>
      </c>
      <c r="C371" s="46">
        <v>72.62</v>
      </c>
      <c r="D371" s="46">
        <v>66.849999999999994</v>
      </c>
      <c r="E371" s="46">
        <v>66.790000000000006</v>
      </c>
      <c r="F371" s="46">
        <v>66.56</v>
      </c>
      <c r="G371" s="46">
        <v>70.97</v>
      </c>
      <c r="H371" s="46">
        <v>69.069999999999993</v>
      </c>
      <c r="I371" s="46">
        <v>73.650000000000006</v>
      </c>
      <c r="J371" s="46">
        <v>63.45</v>
      </c>
      <c r="K371" s="46">
        <v>62.31</v>
      </c>
      <c r="L371" s="46">
        <v>64.28</v>
      </c>
      <c r="M371" s="46">
        <v>62.16</v>
      </c>
      <c r="N371" s="46">
        <v>61.37</v>
      </c>
      <c r="O371" s="48">
        <f t="shared" si="5"/>
        <v>66.65923076923076</v>
      </c>
    </row>
    <row r="372" spans="1:15" s="48" customFormat="1">
      <c r="A372" s="48" t="s">
        <v>530</v>
      </c>
      <c r="B372" s="48">
        <v>66.459999999999994</v>
      </c>
      <c r="C372" s="48">
        <v>70.44</v>
      </c>
      <c r="D372" s="48">
        <v>66.34</v>
      </c>
      <c r="E372" s="48">
        <v>58.44</v>
      </c>
      <c r="F372" s="48">
        <v>58.08</v>
      </c>
      <c r="G372" s="48">
        <v>65.290000000000006</v>
      </c>
      <c r="H372" s="48">
        <v>65.75</v>
      </c>
      <c r="I372" s="48">
        <v>56.75</v>
      </c>
      <c r="J372" s="48">
        <v>54.93</v>
      </c>
      <c r="K372" s="48">
        <v>45.95</v>
      </c>
      <c r="L372" s="48">
        <v>44.81</v>
      </c>
      <c r="M372" s="48">
        <v>43.73</v>
      </c>
      <c r="N372" s="48">
        <v>42.86</v>
      </c>
      <c r="O372" s="50">
        <f t="shared" si="5"/>
        <v>56.910000000000004</v>
      </c>
    </row>
    <row r="373" spans="1:15">
      <c r="A373" s="46" t="s">
        <v>531</v>
      </c>
      <c r="B373" s="46">
        <v>66.36</v>
      </c>
      <c r="C373" s="46">
        <v>66.06</v>
      </c>
      <c r="D373" s="46">
        <v>65.959999999999994</v>
      </c>
      <c r="E373" s="46">
        <v>68.709999999999994</v>
      </c>
      <c r="F373" s="46">
        <v>68.73</v>
      </c>
      <c r="G373" s="46">
        <v>71.84</v>
      </c>
      <c r="H373" s="46">
        <v>72.95</v>
      </c>
      <c r="I373" s="46">
        <v>69.3</v>
      </c>
      <c r="J373" s="46">
        <v>86.15</v>
      </c>
      <c r="K373" s="46">
        <v>82.82</v>
      </c>
      <c r="L373" s="46">
        <v>73.45</v>
      </c>
      <c r="M373" s="46" t="s">
        <v>177</v>
      </c>
      <c r="N373" s="46" t="s">
        <v>177</v>
      </c>
      <c r="O373" s="48">
        <f t="shared" si="5"/>
        <v>72.029999999999987</v>
      </c>
    </row>
    <row r="374" spans="1:15" s="48" customFormat="1">
      <c r="A374" s="48" t="s">
        <v>532</v>
      </c>
      <c r="B374" s="48">
        <v>66.33</v>
      </c>
      <c r="C374" s="48">
        <v>68.87</v>
      </c>
      <c r="D374" s="48">
        <v>66.09</v>
      </c>
      <c r="E374" s="48">
        <v>64.75</v>
      </c>
      <c r="F374" s="48">
        <v>62.75</v>
      </c>
      <c r="G374" s="48">
        <v>61.08</v>
      </c>
      <c r="H374" s="48">
        <v>61.03</v>
      </c>
      <c r="I374" s="48">
        <v>61.79</v>
      </c>
      <c r="J374" s="48">
        <v>53.21</v>
      </c>
      <c r="K374" s="48">
        <v>54.37</v>
      </c>
      <c r="L374" s="48">
        <v>54.51</v>
      </c>
      <c r="M374" s="48">
        <v>53.86</v>
      </c>
      <c r="N374" s="48">
        <v>53.88</v>
      </c>
      <c r="O374" s="50">
        <f t="shared" si="5"/>
        <v>60.193846153846152</v>
      </c>
    </row>
    <row r="375" spans="1:15">
      <c r="A375" s="46" t="s">
        <v>533</v>
      </c>
      <c r="B375" s="46">
        <v>66.2</v>
      </c>
      <c r="C375" s="46">
        <v>66.31</v>
      </c>
      <c r="D375" s="46">
        <v>65.75</v>
      </c>
      <c r="E375" s="46">
        <v>65.7</v>
      </c>
      <c r="F375" s="46">
        <v>65.959999999999994</v>
      </c>
      <c r="G375" s="46">
        <v>68.39</v>
      </c>
      <c r="H375" s="46">
        <v>67.959999999999994</v>
      </c>
      <c r="I375" s="46">
        <v>65.97</v>
      </c>
      <c r="J375" s="46">
        <v>65.87</v>
      </c>
      <c r="K375" s="46">
        <v>62.42</v>
      </c>
      <c r="L375" s="46">
        <v>63.02</v>
      </c>
      <c r="M375" s="46">
        <v>64.44</v>
      </c>
      <c r="N375" s="46">
        <v>64.349999999999994</v>
      </c>
      <c r="O375" s="48">
        <f t="shared" si="5"/>
        <v>65.564615384615365</v>
      </c>
    </row>
    <row r="376" spans="1:15">
      <c r="A376" s="46" t="s">
        <v>534</v>
      </c>
      <c r="B376" s="46">
        <v>66.13</v>
      </c>
      <c r="C376" s="46">
        <v>66.42</v>
      </c>
      <c r="D376" s="46">
        <v>70.81</v>
      </c>
      <c r="E376" s="46">
        <v>71.56</v>
      </c>
      <c r="F376" s="46">
        <v>70.92</v>
      </c>
      <c r="G376" s="46">
        <v>70.05</v>
      </c>
      <c r="H376" s="46">
        <v>68.59</v>
      </c>
      <c r="I376" s="46">
        <v>68.180000000000007</v>
      </c>
      <c r="J376" s="46">
        <v>58.84</v>
      </c>
      <c r="K376" s="46">
        <v>58.95</v>
      </c>
      <c r="L376" s="46">
        <v>58.56</v>
      </c>
      <c r="M376" s="46">
        <v>61.74</v>
      </c>
      <c r="N376" s="46">
        <v>62.57</v>
      </c>
      <c r="O376" s="48">
        <f t="shared" si="5"/>
        <v>65.640000000000015</v>
      </c>
    </row>
    <row r="377" spans="1:15">
      <c r="A377" s="46" t="s">
        <v>535</v>
      </c>
      <c r="B377" s="46">
        <v>66</v>
      </c>
      <c r="C377" s="46">
        <v>77.44</v>
      </c>
      <c r="D377" s="46">
        <v>77.44</v>
      </c>
      <c r="E377" s="46">
        <v>77.44</v>
      </c>
      <c r="F377" s="46">
        <v>77.44</v>
      </c>
      <c r="G377" s="46">
        <v>77.44</v>
      </c>
      <c r="H377" s="46">
        <v>66</v>
      </c>
      <c r="I377" s="46">
        <v>87.17</v>
      </c>
      <c r="J377" s="46" t="s">
        <v>177</v>
      </c>
      <c r="K377" s="46" t="s">
        <v>177</v>
      </c>
      <c r="L377" s="46" t="s">
        <v>177</v>
      </c>
      <c r="M377" s="46" t="s">
        <v>177</v>
      </c>
      <c r="N377" s="46" t="s">
        <v>177</v>
      </c>
      <c r="O377" s="48">
        <f t="shared" si="5"/>
        <v>75.796250000000001</v>
      </c>
    </row>
    <row r="378" spans="1:15">
      <c r="A378" s="46" t="s">
        <v>536</v>
      </c>
      <c r="B378" s="46">
        <v>65.98</v>
      </c>
      <c r="C378" s="46">
        <v>65.209999999999994</v>
      </c>
      <c r="D378" s="46">
        <v>59.62</v>
      </c>
      <c r="E378" s="46">
        <v>61.66</v>
      </c>
      <c r="F378" s="46">
        <v>61.19</v>
      </c>
      <c r="G378" s="46">
        <v>61.09</v>
      </c>
      <c r="H378" s="46">
        <v>64.73</v>
      </c>
      <c r="I378" s="46">
        <v>67.209999999999994</v>
      </c>
      <c r="J378" s="46">
        <v>50.55</v>
      </c>
      <c r="K378" s="46">
        <v>49.53</v>
      </c>
      <c r="L378" s="46">
        <v>49.36</v>
      </c>
      <c r="M378" s="46">
        <v>48.19</v>
      </c>
      <c r="N378" s="46">
        <v>49.77</v>
      </c>
      <c r="O378" s="48">
        <f t="shared" si="5"/>
        <v>58.006923076923073</v>
      </c>
    </row>
    <row r="379" spans="1:15">
      <c r="A379" s="46" t="s">
        <v>537</v>
      </c>
      <c r="B379" s="46">
        <v>65.91</v>
      </c>
      <c r="C379" s="46">
        <v>75.22</v>
      </c>
      <c r="D379" s="46">
        <v>75.98</v>
      </c>
      <c r="E379" s="46">
        <v>71.05</v>
      </c>
      <c r="F379" s="46">
        <v>69.180000000000007</v>
      </c>
      <c r="G379" s="46">
        <v>64.17</v>
      </c>
      <c r="H379" s="46">
        <v>71.05</v>
      </c>
      <c r="I379" s="46">
        <v>72.989999999999995</v>
      </c>
      <c r="J379" s="46">
        <v>71.680000000000007</v>
      </c>
      <c r="K379" s="46">
        <v>69.73</v>
      </c>
      <c r="L379" s="46">
        <v>76.09</v>
      </c>
      <c r="M379" s="46" t="s">
        <v>177</v>
      </c>
      <c r="N379" s="46" t="s">
        <v>177</v>
      </c>
      <c r="O379" s="48">
        <f t="shared" si="5"/>
        <v>71.186363636363637</v>
      </c>
    </row>
    <row r="380" spans="1:15">
      <c r="A380" s="46" t="s">
        <v>538</v>
      </c>
      <c r="B380" s="46">
        <v>65.84</v>
      </c>
      <c r="C380" s="46">
        <v>66.819999999999993</v>
      </c>
      <c r="D380" s="46">
        <v>67.77</v>
      </c>
      <c r="E380" s="46">
        <v>69.150000000000006</v>
      </c>
      <c r="F380" s="46">
        <v>73.33</v>
      </c>
      <c r="G380" s="46">
        <v>70.03</v>
      </c>
      <c r="H380" s="46">
        <v>67.67</v>
      </c>
      <c r="I380" s="46">
        <v>67.98</v>
      </c>
      <c r="J380" s="46">
        <v>56.87</v>
      </c>
      <c r="K380" s="46">
        <v>57.09</v>
      </c>
      <c r="L380" s="46">
        <v>56.16</v>
      </c>
      <c r="M380" s="46">
        <v>54.84</v>
      </c>
      <c r="N380" s="46">
        <v>54.7</v>
      </c>
      <c r="O380" s="48">
        <f t="shared" si="5"/>
        <v>63.711538461538467</v>
      </c>
    </row>
    <row r="381" spans="1:15">
      <c r="A381" s="46" t="s">
        <v>539</v>
      </c>
      <c r="B381" s="46">
        <v>65.69</v>
      </c>
      <c r="C381" s="46">
        <v>66.099999999999994</v>
      </c>
      <c r="D381" s="46">
        <v>65.25</v>
      </c>
      <c r="E381" s="46">
        <v>67.38</v>
      </c>
      <c r="F381" s="46">
        <v>67.28</v>
      </c>
      <c r="G381" s="46">
        <v>68.73</v>
      </c>
      <c r="H381" s="46">
        <v>84.03</v>
      </c>
      <c r="I381" s="46">
        <v>86.17</v>
      </c>
      <c r="J381" s="46">
        <v>64.22</v>
      </c>
      <c r="K381" s="46">
        <v>67.099999999999994</v>
      </c>
      <c r="L381" s="46">
        <v>69.39</v>
      </c>
      <c r="M381" s="46">
        <v>69.14</v>
      </c>
      <c r="N381" s="46">
        <v>62.5</v>
      </c>
      <c r="O381" s="48">
        <f t="shared" si="5"/>
        <v>69.459999999999994</v>
      </c>
    </row>
    <row r="382" spans="1:15">
      <c r="A382" s="46" t="s">
        <v>540</v>
      </c>
      <c r="B382" s="46">
        <v>65.680000000000007</v>
      </c>
      <c r="C382" s="46">
        <v>67.760000000000005</v>
      </c>
      <c r="D382" s="46">
        <v>68.12</v>
      </c>
      <c r="E382" s="46">
        <v>67.14</v>
      </c>
      <c r="F382" s="46">
        <v>69.33</v>
      </c>
      <c r="G382" s="46">
        <v>70.739999999999995</v>
      </c>
      <c r="H382" s="46">
        <v>76.06</v>
      </c>
      <c r="I382" s="46">
        <v>74.459999999999994</v>
      </c>
      <c r="J382" s="46">
        <v>71.849999999999994</v>
      </c>
      <c r="K382" s="46">
        <v>69.91</v>
      </c>
      <c r="L382" s="46">
        <v>68.62</v>
      </c>
      <c r="M382" s="46">
        <v>64.2</v>
      </c>
      <c r="N382" s="46">
        <v>60.4</v>
      </c>
      <c r="O382" s="48">
        <f t="shared" si="5"/>
        <v>68.789999999999992</v>
      </c>
    </row>
    <row r="383" spans="1:15">
      <c r="A383" s="46" t="s">
        <v>541</v>
      </c>
      <c r="B383" s="46">
        <v>65.650000000000006</v>
      </c>
      <c r="C383" s="46">
        <v>59.93</v>
      </c>
      <c r="D383" s="46">
        <v>58.41</v>
      </c>
      <c r="E383" s="46">
        <v>55.95</v>
      </c>
      <c r="F383" s="46">
        <v>57.71</v>
      </c>
      <c r="G383" s="46">
        <v>61</v>
      </c>
      <c r="H383" s="46">
        <v>63.14</v>
      </c>
      <c r="I383" s="46">
        <v>65.38</v>
      </c>
      <c r="J383" s="46">
        <v>50.98</v>
      </c>
      <c r="K383" s="46">
        <v>50.88</v>
      </c>
      <c r="L383" s="46">
        <v>54</v>
      </c>
      <c r="M383" s="46">
        <v>56.25</v>
      </c>
      <c r="N383" s="46">
        <v>60.49</v>
      </c>
      <c r="O383" s="48">
        <f t="shared" si="5"/>
        <v>58.443846153846152</v>
      </c>
    </row>
    <row r="384" spans="1:15">
      <c r="A384" s="46" t="s">
        <v>542</v>
      </c>
      <c r="B384" s="46">
        <v>65.599999999999994</v>
      </c>
      <c r="C384" s="46">
        <v>53.13</v>
      </c>
      <c r="D384" s="46">
        <v>58.14</v>
      </c>
      <c r="E384" s="46">
        <v>58.52</v>
      </c>
      <c r="F384" s="46">
        <v>56.93</v>
      </c>
      <c r="G384" s="46">
        <v>62.75</v>
      </c>
      <c r="H384" s="46">
        <v>61.15</v>
      </c>
      <c r="I384" s="46">
        <v>53.73</v>
      </c>
      <c r="J384" s="46">
        <v>50.28</v>
      </c>
      <c r="K384" s="46">
        <v>49.87</v>
      </c>
      <c r="L384" s="46">
        <v>49.87</v>
      </c>
      <c r="M384" s="46">
        <v>51.5</v>
      </c>
      <c r="N384" s="46">
        <v>53.25</v>
      </c>
      <c r="O384" s="48">
        <f t="shared" si="5"/>
        <v>55.747692307692311</v>
      </c>
    </row>
    <row r="385" spans="1:15">
      <c r="A385" s="46" t="s">
        <v>543</v>
      </c>
      <c r="B385" s="46">
        <v>65.569999999999993</v>
      </c>
      <c r="C385" s="46">
        <v>65.430000000000007</v>
      </c>
      <c r="D385" s="46">
        <v>67.739999999999995</v>
      </c>
      <c r="E385" s="46">
        <v>57.42</v>
      </c>
      <c r="F385" s="46">
        <v>53.9</v>
      </c>
      <c r="G385" s="46">
        <v>56.33</v>
      </c>
      <c r="H385" s="46">
        <v>61.16</v>
      </c>
      <c r="I385" s="46">
        <v>56.15</v>
      </c>
      <c r="J385" s="46">
        <v>57.63</v>
      </c>
      <c r="K385" s="46">
        <v>57.46</v>
      </c>
      <c r="L385" s="46">
        <v>57.21</v>
      </c>
      <c r="M385" s="46">
        <v>57.03</v>
      </c>
      <c r="N385" s="46">
        <v>51.91</v>
      </c>
      <c r="O385" s="48">
        <f t="shared" si="5"/>
        <v>58.841538461538455</v>
      </c>
    </row>
    <row r="386" spans="1:15">
      <c r="A386" s="46" t="s">
        <v>544</v>
      </c>
      <c r="B386" s="46">
        <v>65.53</v>
      </c>
      <c r="C386" s="46">
        <v>58.43</v>
      </c>
      <c r="D386" s="46">
        <v>60.16</v>
      </c>
      <c r="E386" s="46">
        <v>65.180000000000007</v>
      </c>
      <c r="F386" s="46">
        <v>62.91</v>
      </c>
      <c r="G386" s="46">
        <v>60.21</v>
      </c>
      <c r="H386" s="46">
        <v>57.29</v>
      </c>
      <c r="I386" s="46">
        <v>58.06</v>
      </c>
      <c r="J386" s="46">
        <v>58.33</v>
      </c>
      <c r="K386" s="46">
        <v>57.14</v>
      </c>
      <c r="L386" s="46">
        <v>57.19</v>
      </c>
      <c r="M386" s="46">
        <v>57.01</v>
      </c>
      <c r="N386" s="46">
        <v>55.91</v>
      </c>
      <c r="O386" s="48">
        <f t="shared" si="5"/>
        <v>59.488461538461543</v>
      </c>
    </row>
    <row r="387" spans="1:15">
      <c r="A387" s="46" t="s">
        <v>545</v>
      </c>
      <c r="B387" s="46">
        <v>65.47</v>
      </c>
      <c r="C387" s="46">
        <v>66.41</v>
      </c>
      <c r="D387" s="46">
        <v>76.78</v>
      </c>
      <c r="E387" s="46">
        <v>74.319999999999993</v>
      </c>
      <c r="F387" s="46">
        <v>76.08</v>
      </c>
      <c r="G387" s="46">
        <v>89.33</v>
      </c>
      <c r="H387" s="46">
        <v>79.92</v>
      </c>
      <c r="I387" s="46">
        <v>86.56</v>
      </c>
      <c r="J387" s="46">
        <v>73.02</v>
      </c>
      <c r="K387" s="46">
        <v>72.8</v>
      </c>
      <c r="L387" s="46">
        <v>72.489999999999995</v>
      </c>
      <c r="M387" s="46">
        <v>72.260000000000005</v>
      </c>
      <c r="N387" s="46">
        <v>72.05</v>
      </c>
      <c r="O387" s="48">
        <f t="shared" ref="O387:O450" si="6">AVERAGE(B387:N387)</f>
        <v>75.191538461538443</v>
      </c>
    </row>
    <row r="388" spans="1:15" s="48" customFormat="1">
      <c r="A388" s="48" t="s">
        <v>191</v>
      </c>
      <c r="B388" s="48">
        <v>65.430000000000007</v>
      </c>
      <c r="C388" s="48">
        <v>74.09</v>
      </c>
      <c r="D388" s="48">
        <v>79.09</v>
      </c>
      <c r="E388" s="48">
        <v>85.71</v>
      </c>
      <c r="F388" s="48">
        <v>89.31</v>
      </c>
      <c r="G388" s="48">
        <v>78.55</v>
      </c>
      <c r="H388" s="48">
        <v>74.19</v>
      </c>
      <c r="I388" s="48">
        <v>81.56</v>
      </c>
      <c r="J388" s="48">
        <v>59.34</v>
      </c>
      <c r="K388" s="48">
        <v>55.4</v>
      </c>
      <c r="L388" s="48">
        <v>54.61</v>
      </c>
      <c r="M388" s="48">
        <v>56.36</v>
      </c>
      <c r="N388" s="48">
        <v>57.34</v>
      </c>
      <c r="O388" s="50">
        <f t="shared" si="6"/>
        <v>70.075384615384621</v>
      </c>
    </row>
    <row r="389" spans="1:15">
      <c r="A389" s="46" t="s">
        <v>546</v>
      </c>
      <c r="B389" s="46">
        <v>65.42</v>
      </c>
      <c r="C389" s="46">
        <v>68.56</v>
      </c>
      <c r="D389" s="46">
        <v>71.739999999999995</v>
      </c>
      <c r="E389" s="46">
        <v>72.489999999999995</v>
      </c>
      <c r="F389" s="46">
        <v>72.28</v>
      </c>
      <c r="G389" s="46">
        <v>71.67</v>
      </c>
      <c r="H389" s="46">
        <v>74.739999999999995</v>
      </c>
      <c r="I389" s="46">
        <v>73.92</v>
      </c>
      <c r="J389" s="46">
        <v>59.47</v>
      </c>
      <c r="K389" s="46">
        <v>53.65</v>
      </c>
      <c r="L389" s="46">
        <v>52.72</v>
      </c>
      <c r="M389" s="46">
        <v>52.26</v>
      </c>
      <c r="N389" s="46">
        <v>53.4</v>
      </c>
      <c r="O389" s="48">
        <f t="shared" si="6"/>
        <v>64.793846153846161</v>
      </c>
    </row>
    <row r="390" spans="1:15">
      <c r="A390" s="46" t="s">
        <v>547</v>
      </c>
      <c r="B390" s="46">
        <v>65.37</v>
      </c>
      <c r="C390" s="46">
        <v>64.58</v>
      </c>
      <c r="D390" s="46">
        <v>64.540000000000006</v>
      </c>
      <c r="E390" s="46">
        <v>59.87</v>
      </c>
      <c r="F390" s="46">
        <v>57.41</v>
      </c>
      <c r="G390" s="46">
        <v>59.08</v>
      </c>
      <c r="H390" s="46">
        <v>59.21</v>
      </c>
      <c r="I390" s="46">
        <v>60.01</v>
      </c>
      <c r="J390" s="46">
        <v>53.22</v>
      </c>
      <c r="K390" s="46">
        <v>54.49</v>
      </c>
      <c r="L390" s="46">
        <v>55.05</v>
      </c>
      <c r="M390" s="46">
        <v>53.71</v>
      </c>
      <c r="N390" s="46">
        <v>53.82</v>
      </c>
      <c r="O390" s="48">
        <f t="shared" si="6"/>
        <v>58.489230769230772</v>
      </c>
    </row>
    <row r="391" spans="1:15">
      <c r="A391" s="46" t="s">
        <v>548</v>
      </c>
      <c r="B391" s="46">
        <v>65.010000000000005</v>
      </c>
      <c r="C391" s="46">
        <v>63.99</v>
      </c>
      <c r="D391" s="46">
        <v>59.51</v>
      </c>
      <c r="E391" s="46">
        <v>60.21</v>
      </c>
      <c r="F391" s="46">
        <v>62.66</v>
      </c>
      <c r="G391" s="46">
        <v>61.26</v>
      </c>
      <c r="H391" s="46">
        <v>62.09</v>
      </c>
      <c r="I391" s="46">
        <v>63</v>
      </c>
      <c r="J391" s="46">
        <v>117.79</v>
      </c>
      <c r="K391" s="46">
        <v>53.05</v>
      </c>
      <c r="L391" s="46">
        <v>51.4</v>
      </c>
      <c r="M391" s="46">
        <v>53.7</v>
      </c>
      <c r="N391" s="46">
        <v>52.05</v>
      </c>
      <c r="O391" s="48">
        <f t="shared" si="6"/>
        <v>63.516923076923071</v>
      </c>
    </row>
    <row r="392" spans="1:15">
      <c r="A392" s="46" t="s">
        <v>549</v>
      </c>
      <c r="B392" s="46">
        <v>64.92</v>
      </c>
      <c r="C392" s="46">
        <v>66.81</v>
      </c>
      <c r="D392" s="46">
        <v>78.95</v>
      </c>
      <c r="E392" s="46">
        <v>85.87</v>
      </c>
      <c r="F392" s="46">
        <v>66.67</v>
      </c>
      <c r="G392" s="46">
        <v>66.56</v>
      </c>
      <c r="H392" s="46">
        <v>66.45</v>
      </c>
      <c r="I392" s="46">
        <v>68.33</v>
      </c>
      <c r="J392" s="46">
        <v>51.72</v>
      </c>
      <c r="K392" s="46">
        <v>51.57</v>
      </c>
      <c r="L392" s="46">
        <v>51.35</v>
      </c>
      <c r="M392" s="46">
        <v>51.18</v>
      </c>
      <c r="N392" s="46">
        <v>51.03</v>
      </c>
      <c r="O392" s="48">
        <f t="shared" si="6"/>
        <v>63.185384615384621</v>
      </c>
    </row>
    <row r="393" spans="1:15">
      <c r="A393" s="46" t="s">
        <v>550</v>
      </c>
      <c r="B393" s="46">
        <v>64.87</v>
      </c>
      <c r="C393" s="46">
        <v>91.59</v>
      </c>
      <c r="D393" s="46">
        <v>88.29</v>
      </c>
      <c r="E393" s="46">
        <v>80.45</v>
      </c>
      <c r="F393" s="46">
        <v>72.52</v>
      </c>
      <c r="G393" s="46">
        <v>85.68</v>
      </c>
      <c r="H393" s="46">
        <v>76.92</v>
      </c>
      <c r="I393" s="46">
        <v>76.92</v>
      </c>
      <c r="J393" s="46">
        <v>72.209999999999994</v>
      </c>
      <c r="K393" s="46">
        <v>72</v>
      </c>
      <c r="L393" s="46">
        <v>80.25</v>
      </c>
      <c r="M393" s="46">
        <v>80</v>
      </c>
      <c r="N393" s="46">
        <v>81</v>
      </c>
      <c r="O393" s="48">
        <f t="shared" si="6"/>
        <v>78.669230769230765</v>
      </c>
    </row>
    <row r="394" spans="1:15">
      <c r="A394" s="46" t="s">
        <v>551</v>
      </c>
      <c r="B394" s="46">
        <v>64.83</v>
      </c>
      <c r="C394" s="46">
        <v>61.2</v>
      </c>
      <c r="D394" s="46">
        <v>57.5</v>
      </c>
      <c r="E394" s="46">
        <v>56.33</v>
      </c>
      <c r="F394" s="46">
        <v>49.48</v>
      </c>
      <c r="G394" s="46">
        <v>46.98</v>
      </c>
      <c r="H394" s="46">
        <v>53.12</v>
      </c>
      <c r="I394" s="46">
        <v>54.3</v>
      </c>
      <c r="J394" s="46">
        <v>44.49</v>
      </c>
      <c r="K394" s="46">
        <v>47.59</v>
      </c>
      <c r="L394" s="46">
        <v>47.99</v>
      </c>
      <c r="M394" s="46">
        <v>46.53</v>
      </c>
      <c r="N394" s="46">
        <v>47.67</v>
      </c>
      <c r="O394" s="48">
        <f t="shared" si="6"/>
        <v>52.154615384615383</v>
      </c>
    </row>
    <row r="395" spans="1:15">
      <c r="A395" s="46" t="s">
        <v>552</v>
      </c>
      <c r="B395" s="46">
        <v>64.8</v>
      </c>
      <c r="C395" s="46">
        <v>63.45</v>
      </c>
      <c r="D395" s="46">
        <v>56.5</v>
      </c>
      <c r="E395" s="46">
        <v>57.29</v>
      </c>
      <c r="F395" s="46">
        <v>57.45</v>
      </c>
      <c r="G395" s="46">
        <v>56.61</v>
      </c>
      <c r="H395" s="46">
        <v>57.26</v>
      </c>
      <c r="I395" s="46">
        <v>57.59</v>
      </c>
      <c r="J395" s="46">
        <v>59.93</v>
      </c>
      <c r="K395" s="46">
        <v>59.75</v>
      </c>
      <c r="L395" s="46">
        <v>62.81</v>
      </c>
      <c r="M395" s="46">
        <v>62.61</v>
      </c>
      <c r="N395" s="46">
        <v>55.82</v>
      </c>
      <c r="O395" s="48">
        <f t="shared" si="6"/>
        <v>59.374615384615396</v>
      </c>
    </row>
    <row r="396" spans="1:15">
      <c r="A396" s="46" t="s">
        <v>553</v>
      </c>
      <c r="B396" s="46">
        <v>64.72</v>
      </c>
      <c r="C396" s="46">
        <v>67.63</v>
      </c>
      <c r="D396" s="46">
        <v>64.97</v>
      </c>
      <c r="E396" s="46">
        <v>63.75</v>
      </c>
      <c r="F396" s="46">
        <v>65.73</v>
      </c>
      <c r="G396" s="46">
        <v>65.540000000000006</v>
      </c>
      <c r="H396" s="46">
        <v>63.48</v>
      </c>
      <c r="I396" s="46">
        <v>64.2</v>
      </c>
      <c r="J396" s="46">
        <v>56.45</v>
      </c>
      <c r="K396" s="46">
        <v>56.33</v>
      </c>
      <c r="L396" s="46">
        <v>56.45</v>
      </c>
      <c r="M396" s="46">
        <v>56.69</v>
      </c>
      <c r="N396" s="46">
        <v>56.27</v>
      </c>
      <c r="O396" s="48">
        <f t="shared" si="6"/>
        <v>61.708461538461556</v>
      </c>
    </row>
    <row r="397" spans="1:15">
      <c r="A397" s="46" t="s">
        <v>554</v>
      </c>
      <c r="B397" s="46">
        <v>64.709999999999994</v>
      </c>
      <c r="C397" s="46">
        <v>66.97</v>
      </c>
      <c r="D397" s="46">
        <v>71.69</v>
      </c>
      <c r="E397" s="46">
        <v>66.77</v>
      </c>
      <c r="F397" s="46">
        <v>64.64</v>
      </c>
      <c r="G397" s="46">
        <v>66.03</v>
      </c>
      <c r="H397" s="46">
        <v>64.709999999999994</v>
      </c>
      <c r="I397" s="46">
        <v>70.010000000000005</v>
      </c>
      <c r="J397" s="46">
        <v>59.98</v>
      </c>
      <c r="K397" s="46">
        <v>60.68</v>
      </c>
      <c r="L397" s="46">
        <v>59.3</v>
      </c>
      <c r="M397" s="46">
        <v>57.4</v>
      </c>
      <c r="N397" s="46">
        <v>57.42</v>
      </c>
      <c r="O397" s="48">
        <f t="shared" si="6"/>
        <v>63.86999999999999</v>
      </c>
    </row>
    <row r="398" spans="1:15">
      <c r="A398" s="46" t="s">
        <v>555</v>
      </c>
      <c r="B398" s="46">
        <v>64.680000000000007</v>
      </c>
      <c r="C398" s="46">
        <v>61.79</v>
      </c>
      <c r="D398" s="46">
        <v>62.37</v>
      </c>
      <c r="E398" s="46">
        <v>68.91</v>
      </c>
      <c r="F398" s="46">
        <v>71.02</v>
      </c>
      <c r="G398" s="46">
        <v>70.89</v>
      </c>
      <c r="H398" s="46">
        <v>72.16</v>
      </c>
      <c r="I398" s="46">
        <v>73.56</v>
      </c>
      <c r="J398" s="46">
        <v>53.25</v>
      </c>
      <c r="K398" s="46">
        <v>52.63</v>
      </c>
      <c r="L398" s="46">
        <v>51.56</v>
      </c>
      <c r="M398" s="46">
        <v>50.54</v>
      </c>
      <c r="N398" s="46">
        <v>52.22</v>
      </c>
      <c r="O398" s="48">
        <f t="shared" si="6"/>
        <v>61.967692307692303</v>
      </c>
    </row>
    <row r="399" spans="1:15">
      <c r="A399" s="46" t="s">
        <v>556</v>
      </c>
      <c r="B399" s="46">
        <v>64.44</v>
      </c>
      <c r="C399" s="46">
        <v>70.09</v>
      </c>
      <c r="D399" s="46">
        <v>71.66</v>
      </c>
      <c r="E399" s="46">
        <v>66.819999999999993</v>
      </c>
      <c r="F399" s="46">
        <v>66.67</v>
      </c>
      <c r="G399" s="46">
        <v>64.099999999999994</v>
      </c>
      <c r="H399" s="46">
        <v>63.57</v>
      </c>
      <c r="I399" s="46">
        <v>68.87</v>
      </c>
      <c r="J399" s="46">
        <v>68.31</v>
      </c>
      <c r="K399" s="46">
        <v>64.69</v>
      </c>
      <c r="L399" s="46">
        <v>63.84</v>
      </c>
      <c r="M399" s="46">
        <v>66.67</v>
      </c>
      <c r="N399" s="46">
        <v>64.099999999999994</v>
      </c>
      <c r="O399" s="48">
        <f t="shared" si="6"/>
        <v>66.448461538461544</v>
      </c>
    </row>
    <row r="400" spans="1:15">
      <c r="A400" s="46" t="s">
        <v>557</v>
      </c>
      <c r="B400" s="46">
        <v>64.400000000000006</v>
      </c>
      <c r="C400" s="46">
        <v>60.77</v>
      </c>
      <c r="D400" s="46">
        <v>58.93</v>
      </c>
      <c r="E400" s="46">
        <v>60.64</v>
      </c>
      <c r="F400" s="46">
        <v>62.21</v>
      </c>
      <c r="G400" s="46">
        <v>64.31</v>
      </c>
      <c r="H400" s="46">
        <v>65.28</v>
      </c>
      <c r="I400" s="46">
        <v>68.209999999999994</v>
      </c>
      <c r="J400" s="46">
        <v>48.39</v>
      </c>
      <c r="K400" s="46">
        <v>47.94</v>
      </c>
      <c r="L400" s="46">
        <v>49.79</v>
      </c>
      <c r="M400" s="46">
        <v>49.13</v>
      </c>
      <c r="N400" s="46">
        <v>50.1</v>
      </c>
      <c r="O400" s="48">
        <f t="shared" si="6"/>
        <v>57.699999999999996</v>
      </c>
    </row>
    <row r="401" spans="1:15">
      <c r="A401" s="46" t="s">
        <v>558</v>
      </c>
      <c r="B401" s="46">
        <v>64.19</v>
      </c>
      <c r="C401" s="46">
        <v>67.09</v>
      </c>
      <c r="D401" s="46">
        <v>64.430000000000007</v>
      </c>
      <c r="E401" s="46">
        <v>60.63</v>
      </c>
      <c r="F401" s="46">
        <v>59.31</v>
      </c>
      <c r="G401" s="46">
        <v>59.75</v>
      </c>
      <c r="H401" s="46">
        <v>61.89</v>
      </c>
      <c r="I401" s="46">
        <v>61.48</v>
      </c>
      <c r="J401" s="46">
        <v>60.65</v>
      </c>
      <c r="K401" s="46">
        <v>63.11</v>
      </c>
      <c r="L401" s="46">
        <v>63.54</v>
      </c>
      <c r="M401" s="46" t="s">
        <v>177</v>
      </c>
      <c r="N401" s="46" t="s">
        <v>177</v>
      </c>
      <c r="O401" s="48">
        <f t="shared" si="6"/>
        <v>62.370000000000005</v>
      </c>
    </row>
    <row r="402" spans="1:15">
      <c r="A402" s="46" t="s">
        <v>559</v>
      </c>
      <c r="B402" s="46">
        <v>64.13</v>
      </c>
      <c r="C402" s="46">
        <v>62.38</v>
      </c>
      <c r="D402" s="46">
        <v>63.68</v>
      </c>
      <c r="E402" s="46">
        <v>63.14</v>
      </c>
      <c r="F402" s="46">
        <v>64.47</v>
      </c>
      <c r="G402" s="46">
        <v>63.86</v>
      </c>
      <c r="H402" s="46">
        <v>62.81</v>
      </c>
      <c r="I402" s="46">
        <v>60.01</v>
      </c>
      <c r="J402" s="46">
        <v>55.01</v>
      </c>
      <c r="K402" s="46">
        <v>54.85</v>
      </c>
      <c r="L402" s="46">
        <v>54.62</v>
      </c>
      <c r="M402" s="46">
        <v>54.44</v>
      </c>
      <c r="N402" s="46">
        <v>54.28</v>
      </c>
      <c r="O402" s="48">
        <f t="shared" si="6"/>
        <v>59.821538461538466</v>
      </c>
    </row>
    <row r="403" spans="1:15">
      <c r="A403" s="46" t="s">
        <v>560</v>
      </c>
      <c r="B403" s="46">
        <v>64.099999999999994</v>
      </c>
      <c r="C403" s="46">
        <v>71.11</v>
      </c>
      <c r="D403" s="46">
        <v>75.88</v>
      </c>
      <c r="E403" s="46">
        <v>69.489999999999995</v>
      </c>
      <c r="F403" s="46">
        <v>68.13</v>
      </c>
      <c r="G403" s="46">
        <v>70.63</v>
      </c>
      <c r="H403" s="46">
        <v>73.180000000000007</v>
      </c>
      <c r="I403" s="46">
        <v>73.78</v>
      </c>
      <c r="J403" s="46">
        <v>51</v>
      </c>
      <c r="K403" s="46">
        <v>50.84</v>
      </c>
      <c r="L403" s="46">
        <v>50.63</v>
      </c>
      <c r="M403" s="46">
        <v>50.47</v>
      </c>
      <c r="N403" s="46">
        <v>56.23</v>
      </c>
      <c r="O403" s="48">
        <f t="shared" si="6"/>
        <v>63.497692307692311</v>
      </c>
    </row>
    <row r="404" spans="1:15" s="48" customFormat="1">
      <c r="A404" s="48" t="s">
        <v>561</v>
      </c>
      <c r="B404" s="48">
        <v>64.069999999999993</v>
      </c>
      <c r="C404" s="48">
        <v>64.25</v>
      </c>
      <c r="D404" s="48">
        <v>63.5</v>
      </c>
      <c r="E404" s="48">
        <v>62.83</v>
      </c>
      <c r="F404" s="48">
        <v>62.22</v>
      </c>
      <c r="G404" s="48">
        <v>63.83</v>
      </c>
      <c r="H404" s="48">
        <v>64.849999999999994</v>
      </c>
      <c r="I404" s="48">
        <v>64.09</v>
      </c>
      <c r="J404" s="48">
        <v>57.44</v>
      </c>
      <c r="K404" s="48">
        <v>58.96</v>
      </c>
      <c r="L404" s="48">
        <v>59.33</v>
      </c>
      <c r="M404" s="48">
        <v>59.96</v>
      </c>
      <c r="N404" s="48">
        <v>59.26</v>
      </c>
      <c r="O404" s="50">
        <f t="shared" si="6"/>
        <v>61.891538461538467</v>
      </c>
    </row>
    <row r="405" spans="1:15">
      <c r="A405" s="46" t="s">
        <v>562</v>
      </c>
      <c r="B405" s="46">
        <v>64.010000000000005</v>
      </c>
      <c r="C405" s="46">
        <v>47.78</v>
      </c>
      <c r="D405" s="46">
        <v>52.22</v>
      </c>
      <c r="E405" s="46">
        <v>57.61</v>
      </c>
      <c r="F405" s="46">
        <v>68.28</v>
      </c>
      <c r="G405" s="46">
        <v>69.05</v>
      </c>
      <c r="H405" s="46">
        <v>67.849999999999994</v>
      </c>
      <c r="I405" s="46">
        <v>54.96</v>
      </c>
      <c r="J405" s="46">
        <v>54.95</v>
      </c>
      <c r="K405" s="46">
        <v>55.74</v>
      </c>
      <c r="L405" s="46">
        <v>56.67</v>
      </c>
      <c r="M405" s="46">
        <v>52.81</v>
      </c>
      <c r="N405" s="46">
        <v>52.65</v>
      </c>
      <c r="O405" s="48">
        <f t="shared" si="6"/>
        <v>58.044615384615369</v>
      </c>
    </row>
    <row r="406" spans="1:15">
      <c r="A406" s="46" t="s">
        <v>563</v>
      </c>
      <c r="B406" s="46">
        <v>64</v>
      </c>
      <c r="C406" s="46">
        <v>55.08</v>
      </c>
      <c r="D406" s="46">
        <v>47.69</v>
      </c>
      <c r="E406" s="46">
        <v>57.44</v>
      </c>
      <c r="F406" s="46">
        <v>58.21</v>
      </c>
      <c r="G406" s="46">
        <v>53.22</v>
      </c>
      <c r="H406" s="46">
        <v>50.16</v>
      </c>
      <c r="I406" s="46" t="s">
        <v>177</v>
      </c>
      <c r="J406" s="46">
        <v>72.02</v>
      </c>
      <c r="K406" s="46">
        <v>71.8</v>
      </c>
      <c r="L406" s="46">
        <v>71.5</v>
      </c>
      <c r="M406" s="46">
        <v>71.27</v>
      </c>
      <c r="N406" s="46">
        <v>71.06</v>
      </c>
      <c r="O406" s="48">
        <f t="shared" si="6"/>
        <v>61.954166666666652</v>
      </c>
    </row>
    <row r="407" spans="1:15">
      <c r="A407" s="46" t="s">
        <v>564</v>
      </c>
      <c r="B407" s="46">
        <v>63.96</v>
      </c>
      <c r="C407" s="46">
        <v>60.86</v>
      </c>
      <c r="D407" s="46">
        <v>60.38</v>
      </c>
      <c r="E407" s="46">
        <v>61</v>
      </c>
      <c r="F407" s="46">
        <v>64.900000000000006</v>
      </c>
      <c r="G407" s="46">
        <v>68.959999999999994</v>
      </c>
      <c r="H407" s="46">
        <v>70</v>
      </c>
      <c r="I407" s="46">
        <v>67.25</v>
      </c>
      <c r="J407" s="46">
        <v>59.09</v>
      </c>
      <c r="K407" s="46">
        <v>59.81</v>
      </c>
      <c r="L407" s="46">
        <v>60.26</v>
      </c>
      <c r="M407" s="46">
        <v>59.83</v>
      </c>
      <c r="N407" s="46">
        <v>60.36</v>
      </c>
      <c r="O407" s="48">
        <f t="shared" si="6"/>
        <v>62.820000000000007</v>
      </c>
    </row>
    <row r="408" spans="1:15">
      <c r="A408" s="46" t="s">
        <v>565</v>
      </c>
      <c r="B408" s="46">
        <v>63.89</v>
      </c>
      <c r="C408" s="46">
        <v>62.28</v>
      </c>
      <c r="D408" s="46">
        <v>61.43</v>
      </c>
      <c r="E408" s="46">
        <v>64.8</v>
      </c>
      <c r="F408" s="46">
        <v>64.73</v>
      </c>
      <c r="G408" s="46">
        <v>61.55</v>
      </c>
      <c r="H408" s="46">
        <v>59.1</v>
      </c>
      <c r="I408" s="46">
        <v>58.67</v>
      </c>
      <c r="J408" s="46">
        <v>54.51</v>
      </c>
      <c r="K408" s="46">
        <v>54.35</v>
      </c>
      <c r="L408" s="46">
        <v>54.12</v>
      </c>
      <c r="M408" s="46">
        <v>53.95</v>
      </c>
      <c r="N408" s="46">
        <v>53.79</v>
      </c>
      <c r="O408" s="48">
        <f t="shared" si="6"/>
        <v>59.01307692307693</v>
      </c>
    </row>
    <row r="409" spans="1:15">
      <c r="A409" s="46" t="s">
        <v>566</v>
      </c>
      <c r="B409" s="46">
        <v>63.88</v>
      </c>
      <c r="C409" s="46">
        <v>60.58</v>
      </c>
      <c r="D409" s="46">
        <v>54.02</v>
      </c>
      <c r="E409" s="46">
        <v>52.97</v>
      </c>
      <c r="F409" s="46">
        <v>58.79</v>
      </c>
      <c r="G409" s="46">
        <v>58.24</v>
      </c>
      <c r="H409" s="46">
        <v>53.59</v>
      </c>
      <c r="I409" s="46">
        <v>52.33</v>
      </c>
      <c r="J409" s="46">
        <v>52.9</v>
      </c>
      <c r="K409" s="46">
        <v>54.62</v>
      </c>
      <c r="L409" s="46">
        <v>46.6</v>
      </c>
      <c r="M409" s="46">
        <v>46.45</v>
      </c>
      <c r="N409" s="46">
        <v>46.32</v>
      </c>
      <c r="O409" s="48">
        <f t="shared" si="6"/>
        <v>53.945384615384619</v>
      </c>
    </row>
    <row r="410" spans="1:15">
      <c r="A410" s="46" t="s">
        <v>567</v>
      </c>
      <c r="B410" s="46">
        <v>63.58</v>
      </c>
      <c r="C410" s="46">
        <v>70.349999999999994</v>
      </c>
      <c r="D410" s="46">
        <v>75.67</v>
      </c>
      <c r="E410" s="46">
        <v>67.55</v>
      </c>
      <c r="F410" s="46">
        <v>63.23</v>
      </c>
      <c r="G410" s="46">
        <v>63.72</v>
      </c>
      <c r="H410" s="46">
        <v>69.38</v>
      </c>
      <c r="I410" s="46">
        <v>71.31</v>
      </c>
      <c r="J410" s="46">
        <v>63.79</v>
      </c>
      <c r="K410" s="46">
        <v>55.12</v>
      </c>
      <c r="L410" s="46">
        <v>54</v>
      </c>
      <c r="M410" s="46">
        <v>53.82</v>
      </c>
      <c r="N410" s="46">
        <v>53.67</v>
      </c>
      <c r="O410" s="48">
        <f t="shared" si="6"/>
        <v>63.476153846153842</v>
      </c>
    </row>
    <row r="411" spans="1:15">
      <c r="A411" s="46" t="s">
        <v>568</v>
      </c>
      <c r="B411" s="46">
        <v>63.56</v>
      </c>
      <c r="C411" s="46">
        <v>61.66</v>
      </c>
      <c r="D411" s="46">
        <v>59.9</v>
      </c>
      <c r="E411" s="46">
        <v>60.42</v>
      </c>
      <c r="F411" s="46">
        <v>59.96</v>
      </c>
      <c r="G411" s="46">
        <v>61.58</v>
      </c>
      <c r="H411" s="46">
        <v>62.41</v>
      </c>
      <c r="I411" s="46">
        <v>61.88</v>
      </c>
      <c r="J411" s="46">
        <v>59.67</v>
      </c>
      <c r="K411" s="46">
        <v>60.1</v>
      </c>
      <c r="L411" s="46">
        <v>60.79</v>
      </c>
      <c r="M411" s="46">
        <v>62.36</v>
      </c>
      <c r="N411" s="46">
        <v>62.36</v>
      </c>
      <c r="O411" s="48">
        <f t="shared" si="6"/>
        <v>61.280769230769231</v>
      </c>
    </row>
    <row r="412" spans="1:15">
      <c r="A412" s="46" t="s">
        <v>569</v>
      </c>
      <c r="B412" s="46">
        <v>63.53</v>
      </c>
      <c r="C412" s="46">
        <v>68.61</v>
      </c>
      <c r="D412" s="46">
        <v>72.27</v>
      </c>
      <c r="E412" s="46">
        <v>74.239999999999995</v>
      </c>
      <c r="F412" s="46">
        <v>76.8</v>
      </c>
      <c r="G412" s="46">
        <v>70.27</v>
      </c>
      <c r="H412" s="46">
        <v>65.900000000000006</v>
      </c>
      <c r="I412" s="46">
        <v>67.540000000000006</v>
      </c>
      <c r="J412" s="46">
        <v>49.76</v>
      </c>
      <c r="K412" s="46">
        <v>48.57</v>
      </c>
      <c r="L412" s="46">
        <v>46.37</v>
      </c>
      <c r="M412" s="46">
        <v>50.18</v>
      </c>
      <c r="N412" s="46">
        <v>51.49</v>
      </c>
      <c r="O412" s="48">
        <f t="shared" si="6"/>
        <v>61.963846153846148</v>
      </c>
    </row>
    <row r="413" spans="1:15">
      <c r="A413" s="46" t="s">
        <v>570</v>
      </c>
      <c r="B413" s="46">
        <v>63.49</v>
      </c>
      <c r="C413" s="46">
        <v>62.5</v>
      </c>
      <c r="D413" s="46">
        <v>91.43</v>
      </c>
      <c r="E413" s="46">
        <v>85.93</v>
      </c>
      <c r="F413" s="46">
        <v>89.76</v>
      </c>
      <c r="G413" s="46">
        <v>93.35</v>
      </c>
      <c r="H413" s="46">
        <v>90.29</v>
      </c>
      <c r="I413" s="46">
        <v>107.29</v>
      </c>
      <c r="J413" s="46">
        <v>65.78</v>
      </c>
      <c r="K413" s="46">
        <v>65.59</v>
      </c>
      <c r="L413" s="46">
        <v>65.31</v>
      </c>
      <c r="M413" s="46">
        <v>65.099999999999994</v>
      </c>
      <c r="N413" s="46">
        <v>56.93</v>
      </c>
      <c r="O413" s="48">
        <f t="shared" si="6"/>
        <v>77.134615384615387</v>
      </c>
    </row>
    <row r="414" spans="1:15">
      <c r="A414" s="46" t="s">
        <v>571</v>
      </c>
      <c r="B414" s="46">
        <v>63.46</v>
      </c>
      <c r="C414" s="46">
        <v>60.63</v>
      </c>
      <c r="D414" s="46">
        <v>59.98</v>
      </c>
      <c r="E414" s="46">
        <v>61.49</v>
      </c>
      <c r="F414" s="46">
        <v>61.86</v>
      </c>
      <c r="G414" s="46">
        <v>61.75</v>
      </c>
      <c r="H414" s="46">
        <v>63.84</v>
      </c>
      <c r="I414" s="46">
        <v>63.79</v>
      </c>
      <c r="J414" s="46">
        <v>59.49</v>
      </c>
      <c r="K414" s="46">
        <v>58.68</v>
      </c>
      <c r="L414" s="46">
        <v>58.78</v>
      </c>
      <c r="M414" s="46">
        <v>57.99</v>
      </c>
      <c r="N414" s="46">
        <v>57.81</v>
      </c>
      <c r="O414" s="48">
        <f t="shared" si="6"/>
        <v>60.734615384615381</v>
      </c>
    </row>
    <row r="415" spans="1:15" s="48" customFormat="1">
      <c r="A415" s="48" t="s">
        <v>572</v>
      </c>
      <c r="B415" s="48">
        <v>63.32</v>
      </c>
      <c r="C415" s="48">
        <v>61.93</v>
      </c>
      <c r="D415" s="48">
        <v>60.76</v>
      </c>
      <c r="E415" s="48">
        <v>68.98</v>
      </c>
      <c r="F415" s="48">
        <v>78.2</v>
      </c>
      <c r="G415" s="48">
        <v>75.7</v>
      </c>
      <c r="H415" s="48">
        <v>64.2</v>
      </c>
      <c r="I415" s="48">
        <v>63.69</v>
      </c>
      <c r="J415" s="48">
        <v>52.97</v>
      </c>
      <c r="K415" s="48">
        <v>52.22</v>
      </c>
      <c r="L415" s="48">
        <v>49.91</v>
      </c>
      <c r="M415" s="48">
        <v>50.3</v>
      </c>
      <c r="N415" s="48">
        <v>50.3</v>
      </c>
      <c r="O415" s="50">
        <f t="shared" si="6"/>
        <v>60.959999999999994</v>
      </c>
    </row>
    <row r="416" spans="1:15">
      <c r="A416" s="46" t="s">
        <v>573</v>
      </c>
      <c r="B416" s="46">
        <v>63.25</v>
      </c>
      <c r="C416" s="46">
        <v>61.9</v>
      </c>
      <c r="D416" s="46">
        <v>61.48</v>
      </c>
      <c r="E416" s="46">
        <v>62.08</v>
      </c>
      <c r="F416" s="46">
        <v>63.46</v>
      </c>
      <c r="G416" s="46">
        <v>63.29</v>
      </c>
      <c r="H416" s="46">
        <v>63.07</v>
      </c>
      <c r="I416" s="46">
        <v>61.76</v>
      </c>
      <c r="J416" s="46">
        <v>58.21</v>
      </c>
      <c r="K416" s="46">
        <v>58.5</v>
      </c>
      <c r="L416" s="46">
        <v>57.61</v>
      </c>
      <c r="M416" s="46">
        <v>57.91</v>
      </c>
      <c r="N416" s="46">
        <v>58.27</v>
      </c>
      <c r="O416" s="48">
        <f t="shared" si="6"/>
        <v>60.83</v>
      </c>
    </row>
    <row r="417" spans="1:15">
      <c r="A417" s="46" t="s">
        <v>574</v>
      </c>
      <c r="B417" s="46">
        <v>63.22</v>
      </c>
      <c r="C417" s="46">
        <v>64.33</v>
      </c>
      <c r="D417" s="46">
        <v>63.32</v>
      </c>
      <c r="E417" s="46">
        <v>63.98</v>
      </c>
      <c r="F417" s="46">
        <v>63.37</v>
      </c>
      <c r="G417" s="46">
        <v>62.75</v>
      </c>
      <c r="H417" s="46">
        <v>63.35</v>
      </c>
      <c r="I417" s="46">
        <v>62.66</v>
      </c>
      <c r="J417" s="46">
        <v>58.27</v>
      </c>
      <c r="K417" s="46">
        <v>59.89</v>
      </c>
      <c r="L417" s="46">
        <v>58.98</v>
      </c>
      <c r="M417" s="46">
        <v>59.3</v>
      </c>
      <c r="N417" s="46">
        <v>59.7</v>
      </c>
      <c r="O417" s="48">
        <f t="shared" si="6"/>
        <v>61.778461538461542</v>
      </c>
    </row>
    <row r="418" spans="1:15">
      <c r="A418" s="46" t="s">
        <v>575</v>
      </c>
      <c r="B418" s="46">
        <v>63.17</v>
      </c>
      <c r="C418" s="46">
        <v>59.25</v>
      </c>
      <c r="D418" s="46">
        <v>60.67</v>
      </c>
      <c r="E418" s="46">
        <v>53.58</v>
      </c>
      <c r="F418" s="46">
        <v>55.51</v>
      </c>
      <c r="G418" s="46">
        <v>76.72</v>
      </c>
      <c r="H418" s="46">
        <v>75.72</v>
      </c>
      <c r="I418" s="46">
        <v>54.45</v>
      </c>
      <c r="J418" s="46" t="s">
        <v>177</v>
      </c>
      <c r="K418" s="46" t="s">
        <v>177</v>
      </c>
      <c r="L418" s="46" t="s">
        <v>177</v>
      </c>
      <c r="M418" s="46" t="s">
        <v>177</v>
      </c>
      <c r="N418" s="46" t="s">
        <v>177</v>
      </c>
      <c r="O418" s="48">
        <f t="shared" si="6"/>
        <v>62.383749999999999</v>
      </c>
    </row>
    <row r="419" spans="1:15">
      <c r="A419" s="46" t="s">
        <v>576</v>
      </c>
      <c r="B419" s="46">
        <v>63.16</v>
      </c>
      <c r="C419" s="46">
        <v>65.48</v>
      </c>
      <c r="D419" s="46">
        <v>64.260000000000005</v>
      </c>
      <c r="E419" s="46">
        <v>62.83</v>
      </c>
      <c r="F419" s="46">
        <v>64.12</v>
      </c>
      <c r="G419" s="46">
        <v>66.97</v>
      </c>
      <c r="H419" s="46">
        <v>68.650000000000006</v>
      </c>
      <c r="I419" s="46">
        <v>66.349999999999994</v>
      </c>
      <c r="J419" s="46">
        <v>54.63</v>
      </c>
      <c r="K419" s="46">
        <v>54.88</v>
      </c>
      <c r="L419" s="46">
        <v>55.06</v>
      </c>
      <c r="M419" s="46">
        <v>54.25</v>
      </c>
      <c r="N419" s="46">
        <v>51.77</v>
      </c>
      <c r="O419" s="48">
        <f t="shared" si="6"/>
        <v>60.954615384615373</v>
      </c>
    </row>
    <row r="420" spans="1:15">
      <c r="A420" s="49" t="s">
        <v>577</v>
      </c>
      <c r="B420" s="49">
        <v>63.12</v>
      </c>
      <c r="C420" s="49" t="s">
        <v>177</v>
      </c>
      <c r="D420" s="49">
        <v>60</v>
      </c>
      <c r="E420" s="49">
        <v>60</v>
      </c>
      <c r="F420" s="49">
        <v>56.13</v>
      </c>
      <c r="G420" s="49">
        <v>55.69</v>
      </c>
      <c r="H420" s="49">
        <v>53.04</v>
      </c>
      <c r="I420" s="49">
        <v>52.15</v>
      </c>
      <c r="J420" s="49">
        <v>52.21</v>
      </c>
      <c r="K420" s="49">
        <v>52.21</v>
      </c>
      <c r="L420" s="49">
        <v>52.21</v>
      </c>
      <c r="M420" s="49">
        <v>52.21</v>
      </c>
      <c r="N420" s="49">
        <v>52.21</v>
      </c>
      <c r="O420" s="48">
        <f t="shared" si="6"/>
        <v>55.098333333333336</v>
      </c>
    </row>
    <row r="421" spans="1:15">
      <c r="A421" s="46" t="s">
        <v>578</v>
      </c>
      <c r="B421" s="46">
        <v>63.01</v>
      </c>
      <c r="C421" s="46">
        <v>64.14</v>
      </c>
      <c r="D421" s="46">
        <v>57.6</v>
      </c>
      <c r="E421" s="46">
        <v>51.57</v>
      </c>
      <c r="F421" s="46">
        <v>52.14</v>
      </c>
      <c r="G421" s="46">
        <v>57.35</v>
      </c>
      <c r="H421" s="46">
        <v>55.14</v>
      </c>
      <c r="I421" s="46">
        <v>55.53</v>
      </c>
      <c r="J421" s="46">
        <v>47.13</v>
      </c>
      <c r="K421" s="46">
        <v>44.97</v>
      </c>
      <c r="L421" s="46">
        <v>46.67</v>
      </c>
      <c r="M421" s="46">
        <v>53.39</v>
      </c>
      <c r="N421" s="46">
        <v>51.63</v>
      </c>
      <c r="O421" s="48">
        <f t="shared" si="6"/>
        <v>53.866923076923072</v>
      </c>
    </row>
    <row r="422" spans="1:15">
      <c r="A422" s="46" t="s">
        <v>579</v>
      </c>
      <c r="B422" s="46">
        <v>62.87</v>
      </c>
      <c r="C422" s="46">
        <v>63.96</v>
      </c>
      <c r="D422" s="46">
        <v>65.83</v>
      </c>
      <c r="E422" s="46">
        <v>64.83</v>
      </c>
      <c r="F422" s="46">
        <v>69.69</v>
      </c>
      <c r="G422" s="46">
        <v>68.930000000000007</v>
      </c>
      <c r="H422" s="46">
        <v>61.78</v>
      </c>
      <c r="I422" s="46">
        <v>63.62</v>
      </c>
      <c r="J422" s="46">
        <v>59.05</v>
      </c>
      <c r="K422" s="46">
        <v>57.77</v>
      </c>
      <c r="L422" s="46">
        <v>59.77</v>
      </c>
      <c r="M422" s="46">
        <v>57.78</v>
      </c>
      <c r="N422" s="46">
        <v>56.76</v>
      </c>
      <c r="O422" s="48">
        <f t="shared" si="6"/>
        <v>62.51076923076922</v>
      </c>
    </row>
    <row r="423" spans="1:15">
      <c r="A423" s="46" t="s">
        <v>580</v>
      </c>
      <c r="B423" s="46">
        <v>62.8</v>
      </c>
      <c r="C423" s="46">
        <v>68.36</v>
      </c>
      <c r="D423" s="46">
        <v>30.07</v>
      </c>
      <c r="E423" s="46">
        <v>40.75</v>
      </c>
      <c r="F423" s="46">
        <v>43.97</v>
      </c>
      <c r="G423" s="46">
        <v>49.07</v>
      </c>
      <c r="H423" s="46">
        <v>51.48</v>
      </c>
      <c r="I423" s="46">
        <v>51.94</v>
      </c>
      <c r="J423" s="46">
        <v>50</v>
      </c>
      <c r="K423" s="46">
        <v>52.22</v>
      </c>
      <c r="L423" s="46">
        <v>50.45</v>
      </c>
      <c r="M423" s="46">
        <v>50.29</v>
      </c>
      <c r="N423" s="46">
        <v>50.14</v>
      </c>
      <c r="O423" s="48">
        <f t="shared" si="6"/>
        <v>50.118461538461538</v>
      </c>
    </row>
    <row r="424" spans="1:15">
      <c r="A424" s="46" t="s">
        <v>581</v>
      </c>
      <c r="B424" s="46">
        <v>62.63</v>
      </c>
      <c r="C424" s="46">
        <v>64.58</v>
      </c>
      <c r="D424" s="46">
        <v>63.48</v>
      </c>
      <c r="E424" s="46">
        <v>62.85</v>
      </c>
      <c r="F424" s="46">
        <v>62.54</v>
      </c>
      <c r="G424" s="46">
        <v>60.93</v>
      </c>
      <c r="H424" s="46">
        <v>61.34</v>
      </c>
      <c r="I424" s="46">
        <v>63.47</v>
      </c>
      <c r="J424" s="46">
        <v>62.68</v>
      </c>
      <c r="K424" s="46">
        <v>60.28</v>
      </c>
      <c r="L424" s="46">
        <v>60.41</v>
      </c>
      <c r="M424" s="46">
        <v>61.16</v>
      </c>
      <c r="N424" s="46">
        <v>61.16</v>
      </c>
      <c r="O424" s="48">
        <f t="shared" si="6"/>
        <v>62.116153846153836</v>
      </c>
    </row>
    <row r="425" spans="1:15">
      <c r="A425" s="46" t="s">
        <v>582</v>
      </c>
      <c r="B425" s="46">
        <v>62.62</v>
      </c>
      <c r="C425" s="46">
        <v>70.72</v>
      </c>
      <c r="D425" s="46">
        <v>70.98</v>
      </c>
      <c r="E425" s="46">
        <v>72.819999999999993</v>
      </c>
      <c r="F425" s="46">
        <v>72.7</v>
      </c>
      <c r="G425" s="46">
        <v>61.03</v>
      </c>
      <c r="H425" s="46">
        <v>51.85</v>
      </c>
      <c r="I425" s="46">
        <v>51.84</v>
      </c>
      <c r="J425" s="46">
        <v>49.18</v>
      </c>
      <c r="K425" s="46">
        <v>48.91</v>
      </c>
      <c r="L425" s="46">
        <v>48.91</v>
      </c>
      <c r="M425" s="46">
        <v>49.21</v>
      </c>
      <c r="N425" s="46">
        <v>48.91</v>
      </c>
      <c r="O425" s="48">
        <f t="shared" si="6"/>
        <v>58.436923076923073</v>
      </c>
    </row>
    <row r="426" spans="1:15">
      <c r="A426" s="46" t="s">
        <v>583</v>
      </c>
      <c r="B426" s="46">
        <v>62.53</v>
      </c>
      <c r="C426" s="46">
        <v>69.39</v>
      </c>
      <c r="D426" s="46">
        <v>70.900000000000006</v>
      </c>
      <c r="E426" s="46">
        <v>69.77</v>
      </c>
      <c r="F426" s="46">
        <v>61.17</v>
      </c>
      <c r="G426" s="46">
        <v>59.78</v>
      </c>
      <c r="H426" s="46">
        <v>60.08</v>
      </c>
      <c r="I426" s="46">
        <v>63.81</v>
      </c>
      <c r="J426" s="46">
        <v>51.28</v>
      </c>
      <c r="K426" s="46">
        <v>51.86</v>
      </c>
      <c r="L426" s="46">
        <v>50.36</v>
      </c>
      <c r="M426" s="46">
        <v>49.82</v>
      </c>
      <c r="N426" s="46">
        <v>50.47</v>
      </c>
      <c r="O426" s="48">
        <f t="shared" si="6"/>
        <v>59.324615384615399</v>
      </c>
    </row>
    <row r="427" spans="1:15">
      <c r="A427" s="46" t="s">
        <v>584</v>
      </c>
      <c r="B427" s="46">
        <v>62.53</v>
      </c>
      <c r="C427" s="46">
        <v>63.83</v>
      </c>
      <c r="D427" s="46">
        <v>58.93</v>
      </c>
      <c r="E427" s="46">
        <v>59.31</v>
      </c>
      <c r="F427" s="46">
        <v>59.78</v>
      </c>
      <c r="G427" s="46">
        <v>57.3</v>
      </c>
      <c r="H427" s="46">
        <v>58.12</v>
      </c>
      <c r="I427" s="46">
        <v>59.04</v>
      </c>
      <c r="J427" s="46">
        <v>47.7</v>
      </c>
      <c r="K427" s="46">
        <v>45.61</v>
      </c>
      <c r="L427" s="46">
        <v>46.95</v>
      </c>
      <c r="M427" s="46">
        <v>46.77</v>
      </c>
      <c r="N427" s="46">
        <v>45.37</v>
      </c>
      <c r="O427" s="48">
        <f t="shared" si="6"/>
        <v>54.710769230769237</v>
      </c>
    </row>
    <row r="428" spans="1:15">
      <c r="A428" s="46" t="s">
        <v>585</v>
      </c>
      <c r="B428" s="46">
        <v>62.51</v>
      </c>
      <c r="C428" s="46">
        <v>60.58</v>
      </c>
      <c r="D428" s="46">
        <v>61.69</v>
      </c>
      <c r="E428" s="46">
        <v>60.22</v>
      </c>
      <c r="F428" s="46">
        <v>59.24</v>
      </c>
      <c r="G428" s="46">
        <v>56.21</v>
      </c>
      <c r="H428" s="46">
        <v>53.54</v>
      </c>
      <c r="I428" s="46">
        <v>54.8</v>
      </c>
      <c r="J428" s="46">
        <v>55.58</v>
      </c>
      <c r="K428" s="46">
        <v>61.18</v>
      </c>
      <c r="L428" s="46">
        <v>57.07</v>
      </c>
      <c r="M428" s="46">
        <v>53.09</v>
      </c>
      <c r="N428" s="46">
        <v>52.93</v>
      </c>
      <c r="O428" s="48">
        <f t="shared" si="6"/>
        <v>57.587692307692308</v>
      </c>
    </row>
    <row r="429" spans="1:15">
      <c r="A429" s="46" t="s">
        <v>586</v>
      </c>
      <c r="B429" s="46">
        <v>62.46</v>
      </c>
      <c r="C429" s="46">
        <v>66.5</v>
      </c>
      <c r="D429" s="46">
        <v>68.930000000000007</v>
      </c>
      <c r="E429" s="46">
        <v>68.599999999999994</v>
      </c>
      <c r="F429" s="46">
        <v>70.92</v>
      </c>
      <c r="G429" s="46">
        <v>71.95</v>
      </c>
      <c r="H429" s="46">
        <v>70.64</v>
      </c>
      <c r="I429" s="46">
        <v>67.900000000000006</v>
      </c>
      <c r="J429" s="46">
        <v>55.58</v>
      </c>
      <c r="K429" s="46">
        <v>56</v>
      </c>
      <c r="L429" s="46">
        <v>55.39</v>
      </c>
      <c r="M429" s="46">
        <v>56.75</v>
      </c>
      <c r="N429" s="46">
        <v>56.67</v>
      </c>
      <c r="O429" s="48">
        <f t="shared" si="6"/>
        <v>63.714615384615385</v>
      </c>
    </row>
    <row r="430" spans="1:15">
      <c r="A430" s="46" t="s">
        <v>587</v>
      </c>
      <c r="B430" s="46">
        <v>62.42</v>
      </c>
      <c r="C430" s="46">
        <v>62.42</v>
      </c>
      <c r="D430" s="46">
        <v>62.42</v>
      </c>
      <c r="E430" s="46">
        <v>62.42</v>
      </c>
      <c r="F430" s="46">
        <v>62.42</v>
      </c>
      <c r="G430" s="46">
        <v>62.42</v>
      </c>
      <c r="H430" s="46">
        <v>62.42</v>
      </c>
      <c r="I430" s="46">
        <v>62.42</v>
      </c>
      <c r="J430" s="46" t="s">
        <v>177</v>
      </c>
      <c r="K430" s="46" t="s">
        <v>177</v>
      </c>
      <c r="L430" s="46" t="s">
        <v>177</v>
      </c>
      <c r="M430" s="46" t="s">
        <v>177</v>
      </c>
      <c r="N430" s="46" t="s">
        <v>177</v>
      </c>
      <c r="O430" s="48">
        <f t="shared" si="6"/>
        <v>62.420000000000009</v>
      </c>
    </row>
    <row r="431" spans="1:15">
      <c r="A431" s="46" t="s">
        <v>588</v>
      </c>
      <c r="B431" s="46">
        <v>62.29</v>
      </c>
      <c r="C431" s="46">
        <v>66.8</v>
      </c>
      <c r="D431" s="46">
        <v>69.88</v>
      </c>
      <c r="E431" s="46">
        <v>67.239999999999995</v>
      </c>
      <c r="F431" s="46">
        <v>71.180000000000007</v>
      </c>
      <c r="G431" s="46">
        <v>73.66</v>
      </c>
      <c r="H431" s="46">
        <v>74.819999999999993</v>
      </c>
      <c r="I431" s="46">
        <v>71.97</v>
      </c>
      <c r="J431" s="46">
        <v>51.99</v>
      </c>
      <c r="K431" s="46">
        <v>47.95</v>
      </c>
      <c r="L431" s="46">
        <v>50.39</v>
      </c>
      <c r="M431" s="46">
        <v>51.46</v>
      </c>
      <c r="N431" s="46">
        <v>51.31</v>
      </c>
      <c r="O431" s="48">
        <f t="shared" si="6"/>
        <v>62.38</v>
      </c>
    </row>
    <row r="432" spans="1:15" s="48" customFormat="1">
      <c r="A432" s="48" t="s">
        <v>589</v>
      </c>
      <c r="B432" s="48">
        <v>62.2</v>
      </c>
      <c r="C432" s="48">
        <v>62.61</v>
      </c>
      <c r="D432" s="48">
        <v>62.07</v>
      </c>
      <c r="E432" s="48">
        <v>60.87</v>
      </c>
      <c r="F432" s="48">
        <v>62.08</v>
      </c>
      <c r="G432" s="48">
        <v>64.290000000000006</v>
      </c>
      <c r="H432" s="48">
        <v>63.69</v>
      </c>
      <c r="I432" s="48">
        <v>64.260000000000005</v>
      </c>
      <c r="J432" s="48">
        <v>68.599999999999994</v>
      </c>
      <c r="K432" s="48">
        <v>74.680000000000007</v>
      </c>
      <c r="L432" s="48">
        <v>76.430000000000007</v>
      </c>
      <c r="M432" s="48">
        <v>67.349999999999994</v>
      </c>
      <c r="N432" s="48">
        <v>67.349999999999994</v>
      </c>
      <c r="O432" s="50">
        <f t="shared" si="6"/>
        <v>65.883076923076928</v>
      </c>
    </row>
    <row r="433" spans="1:15">
      <c r="A433" s="46" t="s">
        <v>590</v>
      </c>
      <c r="B433" s="46">
        <v>62.18</v>
      </c>
      <c r="C433" s="46">
        <v>59.92</v>
      </c>
      <c r="D433" s="46">
        <v>59.38</v>
      </c>
      <c r="E433" s="46">
        <v>58.7</v>
      </c>
      <c r="F433" s="46">
        <v>59.02</v>
      </c>
      <c r="G433" s="46">
        <v>58.92</v>
      </c>
      <c r="H433" s="46">
        <v>60.04</v>
      </c>
      <c r="I433" s="46">
        <v>60.98</v>
      </c>
      <c r="J433" s="46">
        <v>52.96</v>
      </c>
      <c r="K433" s="46">
        <v>52.25</v>
      </c>
      <c r="L433" s="46">
        <v>50.69</v>
      </c>
      <c r="M433" s="46">
        <v>50.56</v>
      </c>
      <c r="N433" s="46">
        <v>51.82</v>
      </c>
      <c r="O433" s="48">
        <f t="shared" si="6"/>
        <v>56.724615384615383</v>
      </c>
    </row>
    <row r="434" spans="1:15">
      <c r="A434" s="46" t="s">
        <v>591</v>
      </c>
      <c r="B434" s="46">
        <v>62.15</v>
      </c>
      <c r="C434" s="46">
        <v>55.79</v>
      </c>
      <c r="D434" s="46">
        <v>56</v>
      </c>
      <c r="E434" s="46">
        <v>57.58</v>
      </c>
      <c r="F434" s="46">
        <v>59.61</v>
      </c>
      <c r="G434" s="46">
        <v>61.02</v>
      </c>
      <c r="H434" s="46">
        <v>65.11</v>
      </c>
      <c r="I434" s="46">
        <v>68.739999999999995</v>
      </c>
      <c r="J434" s="46">
        <v>60.41</v>
      </c>
      <c r="K434" s="46">
        <v>58.22</v>
      </c>
      <c r="L434" s="46">
        <v>57.2</v>
      </c>
      <c r="M434" s="46">
        <v>60.89</v>
      </c>
      <c r="N434" s="46">
        <v>59.41</v>
      </c>
      <c r="O434" s="48">
        <f t="shared" si="6"/>
        <v>60.163846153846151</v>
      </c>
    </row>
    <row r="435" spans="1:15">
      <c r="A435" s="46" t="s">
        <v>592</v>
      </c>
      <c r="B435" s="46">
        <v>62.09</v>
      </c>
      <c r="C435" s="46">
        <v>55.16</v>
      </c>
      <c r="D435" s="46">
        <v>54.82</v>
      </c>
      <c r="E435" s="46">
        <v>55.25</v>
      </c>
      <c r="F435" s="46">
        <v>57.2</v>
      </c>
      <c r="G435" s="46">
        <v>58.35</v>
      </c>
      <c r="H435" s="46">
        <v>61.51</v>
      </c>
      <c r="I435" s="46">
        <v>63.13</v>
      </c>
      <c r="J435" s="46">
        <v>56.96</v>
      </c>
      <c r="K435" s="46">
        <v>57.58</v>
      </c>
      <c r="L435" s="46">
        <v>57.22</v>
      </c>
      <c r="M435" s="46">
        <v>56.82</v>
      </c>
      <c r="N435" s="46">
        <v>58.95</v>
      </c>
      <c r="O435" s="48">
        <f t="shared" si="6"/>
        <v>58.080000000000013</v>
      </c>
    </row>
    <row r="436" spans="1:15" s="48" customFormat="1">
      <c r="A436" s="48" t="s">
        <v>593</v>
      </c>
      <c r="B436" s="48">
        <v>62.05</v>
      </c>
      <c r="C436" s="48">
        <v>64.64</v>
      </c>
      <c r="D436" s="48">
        <v>66.14</v>
      </c>
      <c r="E436" s="48">
        <v>60.89</v>
      </c>
      <c r="F436" s="48">
        <v>65.78</v>
      </c>
      <c r="G436" s="48">
        <v>64.48</v>
      </c>
      <c r="H436" s="48">
        <v>63.07</v>
      </c>
      <c r="I436" s="48">
        <v>63.79</v>
      </c>
      <c r="J436" s="48">
        <v>53.49</v>
      </c>
      <c r="K436" s="48">
        <v>50.89</v>
      </c>
      <c r="L436" s="48">
        <v>50.97</v>
      </c>
      <c r="M436" s="48">
        <v>52.12</v>
      </c>
      <c r="N436" s="48">
        <v>54.09</v>
      </c>
      <c r="O436" s="50">
        <f t="shared" si="6"/>
        <v>59.415384615384625</v>
      </c>
    </row>
    <row r="437" spans="1:15">
      <c r="A437" s="46" t="s">
        <v>594</v>
      </c>
      <c r="B437" s="46">
        <v>62</v>
      </c>
      <c r="C437" s="46">
        <v>57.57</v>
      </c>
      <c r="D437" s="46">
        <v>63.26</v>
      </c>
      <c r="E437" s="46">
        <v>66.08</v>
      </c>
      <c r="F437" s="46">
        <v>68.47</v>
      </c>
      <c r="G437" s="46">
        <v>65.25</v>
      </c>
      <c r="H437" s="46">
        <v>62.03</v>
      </c>
      <c r="I437" s="46">
        <v>63.69</v>
      </c>
      <c r="J437" s="46">
        <v>51.33</v>
      </c>
      <c r="K437" s="46">
        <v>49.59</v>
      </c>
      <c r="L437" s="46">
        <v>47.49</v>
      </c>
      <c r="M437" s="46">
        <v>52.81</v>
      </c>
      <c r="N437" s="46">
        <v>56.25</v>
      </c>
      <c r="O437" s="48">
        <f t="shared" si="6"/>
        <v>58.909230769230767</v>
      </c>
    </row>
    <row r="438" spans="1:15">
      <c r="A438" s="46" t="s">
        <v>595</v>
      </c>
      <c r="B438" s="46">
        <v>61.87</v>
      </c>
      <c r="C438" s="46">
        <v>60.48</v>
      </c>
      <c r="D438" s="46">
        <v>59.68</v>
      </c>
      <c r="E438" s="46">
        <v>64.23</v>
      </c>
      <c r="F438" s="46">
        <v>64.62</v>
      </c>
      <c r="G438" s="46">
        <v>60.67</v>
      </c>
      <c r="H438" s="46">
        <v>60.83</v>
      </c>
      <c r="I438" s="46">
        <v>61.32</v>
      </c>
      <c r="J438" s="46">
        <v>54.57</v>
      </c>
      <c r="K438" s="46">
        <v>53.71</v>
      </c>
      <c r="L438" s="46">
        <v>54.48</v>
      </c>
      <c r="M438" s="46">
        <v>55.76</v>
      </c>
      <c r="N438" s="46">
        <v>56.26</v>
      </c>
      <c r="O438" s="48">
        <f t="shared" si="6"/>
        <v>59.113846153846154</v>
      </c>
    </row>
    <row r="439" spans="1:15">
      <c r="A439" s="46" t="s">
        <v>596</v>
      </c>
      <c r="B439" s="46">
        <v>61.85</v>
      </c>
      <c r="C439" s="46">
        <v>61.86</v>
      </c>
      <c r="D439" s="46">
        <v>62.27</v>
      </c>
      <c r="E439" s="46">
        <v>64.12</v>
      </c>
      <c r="F439" s="46">
        <v>65.930000000000007</v>
      </c>
      <c r="G439" s="46">
        <v>63.85</v>
      </c>
      <c r="H439" s="46">
        <v>59.29</v>
      </c>
      <c r="I439" s="46">
        <v>56.83</v>
      </c>
      <c r="J439" s="46">
        <v>54.58</v>
      </c>
      <c r="K439" s="46">
        <v>61.05</v>
      </c>
      <c r="L439" s="46">
        <v>62.57</v>
      </c>
      <c r="M439" s="46">
        <v>65.260000000000005</v>
      </c>
      <c r="N439" s="46">
        <v>65.260000000000005</v>
      </c>
      <c r="O439" s="48">
        <f t="shared" si="6"/>
        <v>61.901538461538465</v>
      </c>
    </row>
    <row r="440" spans="1:15">
      <c r="A440" s="46" t="s">
        <v>597</v>
      </c>
      <c r="B440" s="46">
        <v>61.8</v>
      </c>
      <c r="C440" s="46">
        <v>66</v>
      </c>
      <c r="D440" s="46">
        <v>67.319999999999993</v>
      </c>
      <c r="E440" s="46">
        <v>66.52</v>
      </c>
      <c r="F440" s="46">
        <v>70.290000000000006</v>
      </c>
      <c r="G440" s="46">
        <v>66.8</v>
      </c>
      <c r="H440" s="46">
        <v>64.95</v>
      </c>
      <c r="I440" s="46">
        <v>66.83</v>
      </c>
      <c r="J440" s="46">
        <v>68.98</v>
      </c>
      <c r="K440" s="46">
        <v>69.98</v>
      </c>
      <c r="L440" s="46">
        <v>62.29</v>
      </c>
      <c r="M440" s="46">
        <v>60.91</v>
      </c>
      <c r="N440" s="46">
        <v>60.02</v>
      </c>
      <c r="O440" s="48">
        <f t="shared" si="6"/>
        <v>65.591538461538462</v>
      </c>
    </row>
    <row r="441" spans="1:15">
      <c r="A441" s="46" t="s">
        <v>598</v>
      </c>
      <c r="B441" s="46">
        <v>61.79</v>
      </c>
      <c r="C441" s="46">
        <v>62.56</v>
      </c>
      <c r="D441" s="46">
        <v>62.69</v>
      </c>
      <c r="E441" s="46">
        <v>69</v>
      </c>
      <c r="F441" s="46">
        <v>77.680000000000007</v>
      </c>
      <c r="G441" s="46">
        <v>76.7</v>
      </c>
      <c r="H441" s="46">
        <v>81.27</v>
      </c>
      <c r="I441" s="46">
        <v>91.23</v>
      </c>
      <c r="J441" s="46">
        <v>56.35</v>
      </c>
      <c r="K441" s="46">
        <v>56.18</v>
      </c>
      <c r="L441" s="46">
        <v>54.68</v>
      </c>
      <c r="M441" s="46">
        <v>55.35</v>
      </c>
      <c r="N441" s="46">
        <v>56.78</v>
      </c>
      <c r="O441" s="48">
        <f t="shared" si="6"/>
        <v>66.327692307692303</v>
      </c>
    </row>
    <row r="442" spans="1:15">
      <c r="A442" s="46" t="s">
        <v>599</v>
      </c>
      <c r="B442" s="46">
        <v>61.78</v>
      </c>
      <c r="C442" s="46">
        <v>52.37</v>
      </c>
      <c r="D442" s="46">
        <v>52.37</v>
      </c>
      <c r="E442" s="46">
        <v>65.95</v>
      </c>
      <c r="F442" s="46">
        <v>68.12</v>
      </c>
      <c r="G442" s="46">
        <v>58.71</v>
      </c>
      <c r="H442" s="46">
        <v>55.33</v>
      </c>
      <c r="I442" s="46">
        <v>57.78</v>
      </c>
      <c r="J442" s="46">
        <v>59.57</v>
      </c>
      <c r="K442" s="46">
        <v>60</v>
      </c>
      <c r="L442" s="46">
        <v>54.3</v>
      </c>
      <c r="M442" s="46">
        <v>55.95</v>
      </c>
      <c r="N442" s="46">
        <v>52.64</v>
      </c>
      <c r="O442" s="48">
        <f t="shared" si="6"/>
        <v>58.066923076923075</v>
      </c>
    </row>
    <row r="443" spans="1:15">
      <c r="A443" s="46" t="s">
        <v>600</v>
      </c>
      <c r="B443" s="46">
        <v>61.71</v>
      </c>
      <c r="C443" s="46">
        <v>63.42</v>
      </c>
      <c r="D443" s="46">
        <v>61.01</v>
      </c>
      <c r="E443" s="46">
        <v>60.38</v>
      </c>
      <c r="F443" s="46">
        <v>61.88</v>
      </c>
      <c r="G443" s="46">
        <v>61.53</v>
      </c>
      <c r="H443" s="46">
        <v>69.25</v>
      </c>
      <c r="I443" s="46">
        <v>65.040000000000006</v>
      </c>
      <c r="J443" s="46">
        <v>56.72</v>
      </c>
      <c r="K443" s="46">
        <v>56.45</v>
      </c>
      <c r="L443" s="46">
        <v>56.9</v>
      </c>
      <c r="M443" s="46">
        <v>56.65</v>
      </c>
      <c r="N443" s="46">
        <v>56.99</v>
      </c>
      <c r="O443" s="48">
        <f t="shared" si="6"/>
        <v>60.61</v>
      </c>
    </row>
    <row r="444" spans="1:15">
      <c r="A444" s="46" t="s">
        <v>601</v>
      </c>
      <c r="B444" s="46">
        <v>61.35</v>
      </c>
      <c r="C444" s="46">
        <v>61.95</v>
      </c>
      <c r="D444" s="46">
        <v>62.57</v>
      </c>
      <c r="E444" s="46">
        <v>64.08</v>
      </c>
      <c r="F444" s="46">
        <v>63.62</v>
      </c>
      <c r="G444" s="46">
        <v>60.45</v>
      </c>
      <c r="H444" s="46">
        <v>61.25</v>
      </c>
      <c r="I444" s="46">
        <v>62.39</v>
      </c>
      <c r="J444" s="46">
        <v>61.72</v>
      </c>
      <c r="K444" s="46">
        <v>63.44</v>
      </c>
      <c r="L444" s="46">
        <v>64.349999999999994</v>
      </c>
      <c r="M444" s="46">
        <v>61.88</v>
      </c>
      <c r="N444" s="46">
        <v>63</v>
      </c>
      <c r="O444" s="48">
        <f t="shared" si="6"/>
        <v>62.465384615384615</v>
      </c>
    </row>
    <row r="445" spans="1:15" s="50" customFormat="1">
      <c r="A445" s="50" t="s">
        <v>602</v>
      </c>
      <c r="B445" s="50">
        <v>61.04</v>
      </c>
      <c r="C445" s="50">
        <v>62.39</v>
      </c>
      <c r="D445" s="50">
        <v>66.52</v>
      </c>
      <c r="E445" s="50">
        <v>66.63</v>
      </c>
      <c r="F445" s="50">
        <v>63.55</v>
      </c>
      <c r="G445" s="50">
        <v>63.84</v>
      </c>
      <c r="H445" s="50">
        <v>64.69</v>
      </c>
      <c r="I445" s="50">
        <v>64.88</v>
      </c>
      <c r="J445" s="50">
        <v>63.2</v>
      </c>
      <c r="K445" s="50">
        <v>63.89</v>
      </c>
      <c r="L445" s="50">
        <v>63.96</v>
      </c>
      <c r="M445" s="50">
        <v>65.06</v>
      </c>
      <c r="N445" s="50">
        <v>65.37</v>
      </c>
      <c r="O445" s="50">
        <f t="shared" si="6"/>
        <v>64.2323076923077</v>
      </c>
    </row>
    <row r="446" spans="1:15">
      <c r="A446" s="46" t="s">
        <v>483</v>
      </c>
      <c r="B446" s="46">
        <v>60.76</v>
      </c>
      <c r="C446" s="46">
        <v>60.92</v>
      </c>
      <c r="D446" s="46">
        <v>60.92</v>
      </c>
      <c r="E446" s="46">
        <v>60.87</v>
      </c>
      <c r="F446" s="46">
        <v>60.89</v>
      </c>
      <c r="G446" s="46">
        <v>60.92</v>
      </c>
      <c r="H446" s="46">
        <v>60.49</v>
      </c>
      <c r="I446" s="46">
        <v>60.65</v>
      </c>
      <c r="J446" s="46" t="s">
        <v>177</v>
      </c>
      <c r="K446" s="46" t="s">
        <v>177</v>
      </c>
      <c r="L446" s="46" t="s">
        <v>177</v>
      </c>
      <c r="M446" s="46" t="s">
        <v>177</v>
      </c>
      <c r="N446" s="46" t="s">
        <v>177</v>
      </c>
      <c r="O446" s="48">
        <f t="shared" si="6"/>
        <v>60.802500000000002</v>
      </c>
    </row>
    <row r="447" spans="1:15">
      <c r="A447" s="46" t="s">
        <v>603</v>
      </c>
      <c r="B447" s="46">
        <v>60.75</v>
      </c>
      <c r="C447" s="46">
        <v>50.08</v>
      </c>
      <c r="D447" s="46">
        <v>49.03</v>
      </c>
      <c r="E447" s="46">
        <v>58.23</v>
      </c>
      <c r="F447" s="46">
        <v>62.56</v>
      </c>
      <c r="G447" s="46">
        <v>58.44</v>
      </c>
      <c r="H447" s="46">
        <v>70.290000000000006</v>
      </c>
      <c r="I447" s="46">
        <v>67.88</v>
      </c>
      <c r="J447" s="46">
        <v>48.63</v>
      </c>
      <c r="K447" s="46">
        <v>50.77</v>
      </c>
      <c r="L447" s="46">
        <v>51.25</v>
      </c>
      <c r="M447" s="46">
        <v>52.16</v>
      </c>
      <c r="N447" s="46">
        <v>47.62</v>
      </c>
      <c r="O447" s="48">
        <f t="shared" si="6"/>
        <v>55.976153846153842</v>
      </c>
    </row>
    <row r="448" spans="1:15">
      <c r="A448" s="46" t="s">
        <v>604</v>
      </c>
      <c r="B448" s="46">
        <v>60.71</v>
      </c>
      <c r="C448" s="46">
        <v>60.71</v>
      </c>
      <c r="D448" s="46">
        <v>60.71</v>
      </c>
      <c r="E448" s="46">
        <v>60.71</v>
      </c>
      <c r="F448" s="46">
        <v>60.71</v>
      </c>
      <c r="G448" s="46">
        <v>60.71</v>
      </c>
      <c r="H448" s="46">
        <v>60.71</v>
      </c>
      <c r="I448" s="46">
        <v>60.71</v>
      </c>
      <c r="J448" s="46" t="s">
        <v>177</v>
      </c>
      <c r="K448" s="46" t="s">
        <v>177</v>
      </c>
      <c r="L448" s="46" t="s">
        <v>177</v>
      </c>
      <c r="M448" s="46" t="s">
        <v>177</v>
      </c>
      <c r="N448" s="46" t="s">
        <v>177</v>
      </c>
      <c r="O448" s="48">
        <f t="shared" si="6"/>
        <v>60.709999999999994</v>
      </c>
    </row>
    <row r="449" spans="1:15">
      <c r="A449" s="46" t="s">
        <v>605</v>
      </c>
      <c r="B449" s="46">
        <v>60.66</v>
      </c>
      <c r="C449" s="46">
        <v>61.68</v>
      </c>
      <c r="D449" s="46">
        <v>46.44</v>
      </c>
      <c r="E449" s="46">
        <v>47.6</v>
      </c>
      <c r="F449" s="46">
        <v>51.06</v>
      </c>
      <c r="G449" s="46">
        <v>52.33</v>
      </c>
      <c r="H449" s="46">
        <v>56.42</v>
      </c>
      <c r="I449" s="46">
        <v>53.31</v>
      </c>
      <c r="J449" s="46">
        <v>38.270000000000003</v>
      </c>
      <c r="K449" s="46">
        <v>39.81</v>
      </c>
      <c r="L449" s="46">
        <v>38.58</v>
      </c>
      <c r="M449" s="46">
        <v>45</v>
      </c>
      <c r="N449" s="46">
        <v>39.9</v>
      </c>
      <c r="O449" s="48">
        <f t="shared" si="6"/>
        <v>48.543076923076917</v>
      </c>
    </row>
    <row r="450" spans="1:15">
      <c r="A450" s="46" t="s">
        <v>606</v>
      </c>
      <c r="B450" s="46">
        <v>60.63</v>
      </c>
      <c r="C450" s="46">
        <v>62.64</v>
      </c>
      <c r="D450" s="46">
        <v>68.66</v>
      </c>
      <c r="E450" s="46">
        <v>66.680000000000007</v>
      </c>
      <c r="F450" s="46">
        <v>64.33</v>
      </c>
      <c r="G450" s="46">
        <v>58.77</v>
      </c>
      <c r="H450" s="46">
        <v>56.66</v>
      </c>
      <c r="I450" s="46">
        <v>55.84</v>
      </c>
      <c r="J450" s="46">
        <v>50.52</v>
      </c>
      <c r="K450" s="46">
        <v>51.1</v>
      </c>
      <c r="L450" s="46">
        <v>52.09</v>
      </c>
      <c r="M450" s="46">
        <v>54.17</v>
      </c>
      <c r="N450" s="46">
        <v>54.56</v>
      </c>
      <c r="O450" s="48">
        <f t="shared" si="6"/>
        <v>58.203846153846158</v>
      </c>
    </row>
    <row r="451" spans="1:15">
      <c r="A451" s="46" t="s">
        <v>607</v>
      </c>
      <c r="B451" s="46">
        <v>60.62</v>
      </c>
      <c r="C451" s="46">
        <v>62.24</v>
      </c>
      <c r="D451" s="46">
        <v>54.24</v>
      </c>
      <c r="E451" s="46">
        <v>52.4</v>
      </c>
      <c r="F451" s="46">
        <v>53.97</v>
      </c>
      <c r="G451" s="46">
        <v>51.46</v>
      </c>
      <c r="H451" s="46">
        <v>52.81</v>
      </c>
      <c r="I451" s="46">
        <v>73.53</v>
      </c>
      <c r="J451" s="46">
        <v>62.87</v>
      </c>
      <c r="K451" s="46">
        <v>62.69</v>
      </c>
      <c r="L451" s="46">
        <v>62.42</v>
      </c>
      <c r="M451" s="46">
        <v>62.22</v>
      </c>
      <c r="N451" s="46">
        <v>54.89</v>
      </c>
      <c r="O451" s="48">
        <f t="shared" ref="O451:O514" si="7">AVERAGE(B451:N451)</f>
        <v>58.950769230769225</v>
      </c>
    </row>
    <row r="452" spans="1:15">
      <c r="A452" s="46" t="s">
        <v>608</v>
      </c>
      <c r="B452" s="46">
        <v>60.52</v>
      </c>
      <c r="C452" s="46">
        <v>60.72</v>
      </c>
      <c r="D452" s="46">
        <v>59.14</v>
      </c>
      <c r="E452" s="46">
        <v>59.43</v>
      </c>
      <c r="F452" s="46">
        <v>60.76</v>
      </c>
      <c r="G452" s="46">
        <v>63.59</v>
      </c>
      <c r="H452" s="46">
        <v>75.66</v>
      </c>
      <c r="I452" s="46">
        <v>74.87</v>
      </c>
      <c r="J452" s="46">
        <v>64.489999999999995</v>
      </c>
      <c r="K452" s="46">
        <v>75</v>
      </c>
      <c r="L452" s="46">
        <v>65.790000000000006</v>
      </c>
      <c r="M452" s="46">
        <v>65.790000000000006</v>
      </c>
      <c r="N452" s="46">
        <v>65.790000000000006</v>
      </c>
      <c r="O452" s="48">
        <f t="shared" si="7"/>
        <v>65.503846153846141</v>
      </c>
    </row>
    <row r="453" spans="1:15">
      <c r="A453" s="46" t="s">
        <v>609</v>
      </c>
      <c r="B453" s="46">
        <v>60.48</v>
      </c>
      <c r="C453" s="46">
        <v>58.83</v>
      </c>
      <c r="D453" s="46">
        <v>58.06</v>
      </c>
      <c r="E453" s="46">
        <v>59.31</v>
      </c>
      <c r="F453" s="46">
        <v>60.06</v>
      </c>
      <c r="G453" s="46">
        <v>65.41</v>
      </c>
      <c r="H453" s="46">
        <v>66.650000000000006</v>
      </c>
      <c r="I453" s="46">
        <v>63</v>
      </c>
      <c r="J453" s="46">
        <v>66.58</v>
      </c>
      <c r="K453" s="46">
        <v>72.89</v>
      </c>
      <c r="L453" s="46">
        <v>68.8</v>
      </c>
      <c r="M453" s="46">
        <v>59.3</v>
      </c>
      <c r="N453" s="46">
        <v>59.3</v>
      </c>
      <c r="O453" s="48">
        <f t="shared" si="7"/>
        <v>62.974615384615376</v>
      </c>
    </row>
    <row r="454" spans="1:15">
      <c r="A454" s="46" t="s">
        <v>610</v>
      </c>
      <c r="B454" s="46">
        <v>60.32</v>
      </c>
      <c r="C454" s="46">
        <v>60.5</v>
      </c>
      <c r="D454" s="46">
        <v>60.98</v>
      </c>
      <c r="E454" s="46">
        <v>60.01</v>
      </c>
      <c r="F454" s="46">
        <v>58.4</v>
      </c>
      <c r="G454" s="46">
        <v>58.91</v>
      </c>
      <c r="H454" s="46">
        <v>59.08</v>
      </c>
      <c r="I454" s="46">
        <v>60.99</v>
      </c>
      <c r="J454" s="46">
        <v>61.15</v>
      </c>
      <c r="K454" s="46">
        <v>60.56</v>
      </c>
      <c r="L454" s="46">
        <v>59.96</v>
      </c>
      <c r="M454" s="46">
        <v>60.06</v>
      </c>
      <c r="N454" s="46">
        <v>59.68</v>
      </c>
      <c r="O454" s="48">
        <f t="shared" si="7"/>
        <v>60.04615384615385</v>
      </c>
    </row>
    <row r="455" spans="1:15">
      <c r="A455" s="46" t="s">
        <v>611</v>
      </c>
      <c r="B455" s="46">
        <v>60.32</v>
      </c>
      <c r="C455" s="46">
        <v>60.07</v>
      </c>
      <c r="D455" s="46">
        <v>59.4</v>
      </c>
      <c r="E455" s="46">
        <v>61.3</v>
      </c>
      <c r="F455" s="46">
        <v>59.94</v>
      </c>
      <c r="G455" s="46">
        <v>60.23</v>
      </c>
      <c r="H455" s="46">
        <v>62.15</v>
      </c>
      <c r="I455" s="46">
        <v>61.65</v>
      </c>
      <c r="J455" s="46">
        <v>55.45</v>
      </c>
      <c r="K455" s="46">
        <v>56.6</v>
      </c>
      <c r="L455" s="46">
        <v>57.15</v>
      </c>
      <c r="M455" s="46">
        <v>57.43</v>
      </c>
      <c r="N455" s="46">
        <v>55.25</v>
      </c>
      <c r="O455" s="48">
        <f t="shared" si="7"/>
        <v>58.995384615384609</v>
      </c>
    </row>
    <row r="456" spans="1:15">
      <c r="A456" s="46" t="s">
        <v>612</v>
      </c>
      <c r="B456" s="46">
        <v>60.23</v>
      </c>
      <c r="C456" s="46">
        <v>60.33</v>
      </c>
      <c r="D456" s="46">
        <v>62.54</v>
      </c>
      <c r="E456" s="46">
        <v>61.21</v>
      </c>
      <c r="F456" s="46">
        <v>62.11</v>
      </c>
      <c r="G456" s="46">
        <v>61.55</v>
      </c>
      <c r="H456" s="46">
        <v>63.93</v>
      </c>
      <c r="I456" s="46">
        <v>64.239999999999995</v>
      </c>
      <c r="J456" s="46">
        <v>64.34</v>
      </c>
      <c r="K456" s="46">
        <v>64.930000000000007</v>
      </c>
      <c r="L456" s="46">
        <v>64.78</v>
      </c>
      <c r="M456" s="46">
        <v>65.930000000000007</v>
      </c>
      <c r="N456" s="46">
        <v>66.430000000000007</v>
      </c>
      <c r="O456" s="48">
        <f t="shared" si="7"/>
        <v>63.273076923076935</v>
      </c>
    </row>
    <row r="457" spans="1:15">
      <c r="A457" s="46" t="s">
        <v>613</v>
      </c>
      <c r="B457" s="46">
        <v>60.12</v>
      </c>
      <c r="C457" s="46">
        <v>72.42</v>
      </c>
      <c r="D457" s="46">
        <v>75.42</v>
      </c>
      <c r="E457" s="46">
        <v>65.14</v>
      </c>
      <c r="F457" s="46">
        <v>61.76</v>
      </c>
      <c r="G457" s="46">
        <v>61.75</v>
      </c>
      <c r="H457" s="46">
        <v>63.04</v>
      </c>
      <c r="I457" s="46">
        <v>63.94</v>
      </c>
      <c r="J457" s="46">
        <v>58.09</v>
      </c>
      <c r="K457" s="46">
        <v>55.1</v>
      </c>
      <c r="L457" s="46">
        <v>55.75</v>
      </c>
      <c r="M457" s="46">
        <v>56.13</v>
      </c>
      <c r="N457" s="46">
        <v>55.42</v>
      </c>
      <c r="O457" s="48">
        <f t="shared" si="7"/>
        <v>61.85230769230769</v>
      </c>
    </row>
    <row r="458" spans="1:15" s="48" customFormat="1">
      <c r="A458" s="48" t="s">
        <v>614</v>
      </c>
      <c r="B458" s="48">
        <v>59.99</v>
      </c>
      <c r="C458" s="48">
        <v>61.38</v>
      </c>
      <c r="D458" s="48">
        <v>61.8</v>
      </c>
      <c r="E458" s="48">
        <v>58.41</v>
      </c>
      <c r="F458" s="48">
        <v>56.81</v>
      </c>
      <c r="G458" s="48">
        <v>56.27</v>
      </c>
      <c r="H458" s="48">
        <v>56.93</v>
      </c>
      <c r="I458" s="48">
        <v>57.64</v>
      </c>
      <c r="J458" s="48">
        <v>57.15</v>
      </c>
      <c r="K458" s="48">
        <v>58.16</v>
      </c>
      <c r="L458" s="48">
        <v>57.44</v>
      </c>
      <c r="M458" s="48">
        <v>58.12</v>
      </c>
      <c r="N458" s="48">
        <v>58.5</v>
      </c>
      <c r="O458" s="50">
        <f t="shared" si="7"/>
        <v>58.353846153846156</v>
      </c>
    </row>
    <row r="459" spans="1:15">
      <c r="A459" s="46" t="s">
        <v>615</v>
      </c>
      <c r="B459" s="46">
        <v>59.6</v>
      </c>
      <c r="C459" s="46">
        <v>59.6</v>
      </c>
      <c r="D459" s="46">
        <v>59.6</v>
      </c>
      <c r="E459" s="46">
        <v>59.6</v>
      </c>
      <c r="F459" s="46">
        <v>59.6</v>
      </c>
      <c r="G459" s="46">
        <v>59.6</v>
      </c>
      <c r="H459" s="46">
        <v>59.6</v>
      </c>
      <c r="I459" s="46">
        <v>59.6</v>
      </c>
      <c r="J459" s="46" t="s">
        <v>177</v>
      </c>
      <c r="K459" s="46" t="s">
        <v>177</v>
      </c>
      <c r="L459" s="46" t="s">
        <v>177</v>
      </c>
      <c r="M459" s="46" t="s">
        <v>177</v>
      </c>
      <c r="N459" s="46" t="s">
        <v>177</v>
      </c>
      <c r="O459" s="48">
        <f t="shared" si="7"/>
        <v>59.600000000000009</v>
      </c>
    </row>
    <row r="460" spans="1:15">
      <c r="A460" s="46" t="s">
        <v>189</v>
      </c>
      <c r="B460" s="46">
        <v>59.33</v>
      </c>
      <c r="C460" s="46">
        <v>59.33</v>
      </c>
      <c r="D460" s="46">
        <v>59.33</v>
      </c>
      <c r="E460" s="46">
        <v>59.33</v>
      </c>
      <c r="F460" s="46">
        <v>62.41</v>
      </c>
      <c r="G460" s="46">
        <v>62.41</v>
      </c>
      <c r="H460" s="46">
        <v>59.41</v>
      </c>
      <c r="I460" s="46">
        <v>57.66</v>
      </c>
      <c r="J460" s="46">
        <v>52.53</v>
      </c>
      <c r="K460" s="46">
        <v>60.9</v>
      </c>
      <c r="L460" s="46">
        <v>60.64</v>
      </c>
      <c r="M460" s="46">
        <v>60.45</v>
      </c>
      <c r="N460" s="46">
        <v>60.27</v>
      </c>
      <c r="O460" s="48">
        <f t="shared" si="7"/>
        <v>59.538461538461533</v>
      </c>
    </row>
    <row r="461" spans="1:15">
      <c r="A461" s="46" t="s">
        <v>616</v>
      </c>
      <c r="B461" s="46">
        <v>59.26</v>
      </c>
      <c r="C461" s="46" t="s">
        <v>177</v>
      </c>
      <c r="D461" s="46" t="s">
        <v>177</v>
      </c>
      <c r="E461" s="46" t="s">
        <v>177</v>
      </c>
      <c r="F461" s="46" t="s">
        <v>177</v>
      </c>
      <c r="G461" s="46">
        <v>57.22</v>
      </c>
      <c r="H461" s="46">
        <v>57.22</v>
      </c>
      <c r="I461" s="46">
        <v>59.14</v>
      </c>
      <c r="J461" s="46" t="s">
        <v>177</v>
      </c>
      <c r="K461" s="46" t="s">
        <v>177</v>
      </c>
      <c r="L461" s="46" t="s">
        <v>177</v>
      </c>
      <c r="M461" s="46" t="s">
        <v>177</v>
      </c>
      <c r="N461" s="46" t="s">
        <v>177</v>
      </c>
      <c r="O461" s="48">
        <f t="shared" si="7"/>
        <v>58.209999999999994</v>
      </c>
    </row>
    <row r="462" spans="1:15">
      <c r="A462" s="46" t="s">
        <v>617</v>
      </c>
      <c r="B462" s="46">
        <v>59.21</v>
      </c>
      <c r="C462" s="46">
        <v>59.55</v>
      </c>
      <c r="D462" s="46">
        <v>56.44</v>
      </c>
      <c r="E462" s="46">
        <v>56.29</v>
      </c>
      <c r="F462" s="46">
        <v>59.89</v>
      </c>
      <c r="G462" s="46">
        <v>56.23</v>
      </c>
      <c r="H462" s="46">
        <v>55.37</v>
      </c>
      <c r="I462" s="46">
        <v>55.48</v>
      </c>
      <c r="J462" s="46">
        <v>51.72</v>
      </c>
      <c r="K462" s="46">
        <v>50.57</v>
      </c>
      <c r="L462" s="46">
        <v>49.81</v>
      </c>
      <c r="M462" s="46">
        <v>46.17</v>
      </c>
      <c r="N462" s="46">
        <v>46.81</v>
      </c>
      <c r="O462" s="48">
        <f t="shared" si="7"/>
        <v>54.118461538461553</v>
      </c>
    </row>
    <row r="463" spans="1:15">
      <c r="A463" s="46" t="s">
        <v>618</v>
      </c>
      <c r="B463" s="46">
        <v>58.88</v>
      </c>
      <c r="C463" s="46">
        <v>59.75</v>
      </c>
      <c r="D463" s="46">
        <v>61.98</v>
      </c>
      <c r="E463" s="46">
        <v>63.57</v>
      </c>
      <c r="F463" s="46">
        <v>62.56</v>
      </c>
      <c r="G463" s="46">
        <v>59.29</v>
      </c>
      <c r="H463" s="46">
        <v>55.21</v>
      </c>
      <c r="I463" s="46">
        <v>55.71</v>
      </c>
      <c r="J463" s="46">
        <v>53.49</v>
      </c>
      <c r="K463" s="46">
        <v>55.98</v>
      </c>
      <c r="L463" s="46">
        <v>54.33</v>
      </c>
      <c r="M463" s="46">
        <v>54.34</v>
      </c>
      <c r="N463" s="46">
        <v>53.95</v>
      </c>
      <c r="O463" s="48">
        <f t="shared" si="7"/>
        <v>57.618461538461546</v>
      </c>
    </row>
    <row r="464" spans="1:15">
      <c r="A464" s="46" t="s">
        <v>619</v>
      </c>
      <c r="B464" s="46">
        <v>58.74</v>
      </c>
      <c r="C464" s="46">
        <v>60.05</v>
      </c>
      <c r="D464" s="46">
        <v>59.36</v>
      </c>
      <c r="E464" s="46">
        <v>58.97</v>
      </c>
      <c r="F464" s="46">
        <v>59.9</v>
      </c>
      <c r="G464" s="46">
        <v>57</v>
      </c>
      <c r="H464" s="46">
        <v>56.1</v>
      </c>
      <c r="I464" s="46">
        <v>59.09</v>
      </c>
      <c r="J464" s="46">
        <v>52.8</v>
      </c>
      <c r="K464" s="46">
        <v>49.7</v>
      </c>
      <c r="L464" s="46">
        <v>50.78</v>
      </c>
      <c r="M464" s="46">
        <v>51.15</v>
      </c>
      <c r="N464" s="46">
        <v>51.27</v>
      </c>
      <c r="O464" s="48">
        <f t="shared" si="7"/>
        <v>55.762307692307687</v>
      </c>
    </row>
    <row r="465" spans="1:15">
      <c r="A465" s="46" t="s">
        <v>620</v>
      </c>
      <c r="B465" s="46">
        <v>58.66</v>
      </c>
      <c r="C465" s="46">
        <v>57.39</v>
      </c>
      <c r="D465" s="46">
        <v>56.41</v>
      </c>
      <c r="E465" s="46">
        <v>55.84</v>
      </c>
      <c r="F465" s="46">
        <v>54.94</v>
      </c>
      <c r="G465" s="46">
        <v>52.92</v>
      </c>
      <c r="H465" s="46">
        <v>53.07</v>
      </c>
      <c r="I465" s="46">
        <v>55.45</v>
      </c>
      <c r="J465" s="46">
        <v>53.79</v>
      </c>
      <c r="K465" s="46">
        <v>53.85</v>
      </c>
      <c r="L465" s="46">
        <v>54.22</v>
      </c>
      <c r="M465" s="46">
        <v>54.05</v>
      </c>
      <c r="N465" s="46">
        <v>53.89</v>
      </c>
      <c r="O465" s="48">
        <f t="shared" si="7"/>
        <v>54.96</v>
      </c>
    </row>
    <row r="466" spans="1:15">
      <c r="A466" s="46" t="s">
        <v>430</v>
      </c>
      <c r="B466" s="46">
        <v>58.65</v>
      </c>
      <c r="C466" s="46">
        <v>58.65</v>
      </c>
      <c r="D466" s="46">
        <v>58</v>
      </c>
      <c r="E466" s="46">
        <v>57.74</v>
      </c>
      <c r="F466" s="46">
        <v>57.74</v>
      </c>
      <c r="G466" s="46">
        <v>58.37</v>
      </c>
      <c r="H466" s="46">
        <v>58.65</v>
      </c>
      <c r="I466" s="46">
        <v>58.65</v>
      </c>
      <c r="J466" s="46">
        <v>50.51</v>
      </c>
      <c r="K466" s="46">
        <v>50.36</v>
      </c>
      <c r="L466" s="46">
        <v>50.15</v>
      </c>
      <c r="M466" s="46">
        <v>49.99</v>
      </c>
      <c r="N466" s="46">
        <v>49.84</v>
      </c>
      <c r="O466" s="48">
        <f t="shared" si="7"/>
        <v>55.176923076923082</v>
      </c>
    </row>
    <row r="467" spans="1:15">
      <c r="A467" s="46" t="s">
        <v>621</v>
      </c>
      <c r="B467" s="46">
        <v>58.5</v>
      </c>
      <c r="C467" s="46">
        <v>61.58</v>
      </c>
      <c r="D467" s="46">
        <v>61.77</v>
      </c>
      <c r="E467" s="46">
        <v>62.15</v>
      </c>
      <c r="F467" s="46">
        <v>64.33</v>
      </c>
      <c r="G467" s="46">
        <v>64.209999999999994</v>
      </c>
      <c r="H467" s="46">
        <v>61.76</v>
      </c>
      <c r="I467" s="46">
        <v>61.09</v>
      </c>
      <c r="J467" s="46">
        <v>60.6</v>
      </c>
      <c r="K467" s="46">
        <v>61.59</v>
      </c>
      <c r="L467" s="46">
        <v>63.21</v>
      </c>
      <c r="M467" s="46">
        <v>61.21</v>
      </c>
      <c r="N467" s="46">
        <v>64.03</v>
      </c>
      <c r="O467" s="48">
        <f t="shared" si="7"/>
        <v>62.002307692307696</v>
      </c>
    </row>
    <row r="468" spans="1:15">
      <c r="A468" s="46" t="s">
        <v>622</v>
      </c>
      <c r="B468" s="46">
        <v>58.43</v>
      </c>
      <c r="C468" s="46">
        <v>66.14</v>
      </c>
      <c r="D468" s="46">
        <v>66.849999999999994</v>
      </c>
      <c r="E468" s="46">
        <v>60.15</v>
      </c>
      <c r="F468" s="46">
        <v>56.64</v>
      </c>
      <c r="G468" s="46">
        <v>57.45</v>
      </c>
      <c r="H468" s="46">
        <v>63.56</v>
      </c>
      <c r="I468" s="46">
        <v>68.37</v>
      </c>
      <c r="J468" s="46">
        <v>52.17</v>
      </c>
      <c r="K468" s="46">
        <v>51.36</v>
      </c>
      <c r="L468" s="46">
        <v>55.1</v>
      </c>
      <c r="M468" s="46">
        <v>53.71</v>
      </c>
      <c r="N468" s="46">
        <v>52.38</v>
      </c>
      <c r="O468" s="48">
        <f t="shared" si="7"/>
        <v>58.639230769230771</v>
      </c>
    </row>
    <row r="469" spans="1:15">
      <c r="A469" s="46" t="s">
        <v>623</v>
      </c>
      <c r="B469" s="46">
        <v>58.36</v>
      </c>
      <c r="C469" s="46">
        <v>56.73</v>
      </c>
      <c r="D469" s="46">
        <v>54.65</v>
      </c>
      <c r="E469" s="46">
        <v>56.24</v>
      </c>
      <c r="F469" s="46">
        <v>55.99</v>
      </c>
      <c r="G469" s="46">
        <v>55.42</v>
      </c>
      <c r="H469" s="46" t="s">
        <v>177</v>
      </c>
      <c r="I469" s="46" t="s">
        <v>177</v>
      </c>
      <c r="J469" s="46" t="s">
        <v>177</v>
      </c>
      <c r="K469" s="46" t="s">
        <v>177</v>
      </c>
      <c r="L469" s="46" t="s">
        <v>177</v>
      </c>
      <c r="M469" s="46" t="s">
        <v>177</v>
      </c>
      <c r="N469" s="46" t="s">
        <v>177</v>
      </c>
      <c r="O469" s="48">
        <f t="shared" si="7"/>
        <v>56.231666666666676</v>
      </c>
    </row>
    <row r="470" spans="1:15">
      <c r="A470" s="46" t="s">
        <v>624</v>
      </c>
      <c r="B470" s="46">
        <v>58.31</v>
      </c>
      <c r="C470" s="46">
        <v>58.31</v>
      </c>
      <c r="D470" s="46">
        <v>58.31</v>
      </c>
      <c r="E470" s="46">
        <v>58.31</v>
      </c>
      <c r="F470" s="46">
        <v>58.31</v>
      </c>
      <c r="G470" s="46">
        <v>58.31</v>
      </c>
      <c r="H470" s="46">
        <v>58.31</v>
      </c>
      <c r="I470" s="46">
        <v>58.31</v>
      </c>
      <c r="J470" s="46" t="s">
        <v>177</v>
      </c>
      <c r="K470" s="46" t="s">
        <v>177</v>
      </c>
      <c r="L470" s="46" t="s">
        <v>177</v>
      </c>
      <c r="M470" s="46" t="s">
        <v>177</v>
      </c>
      <c r="N470" s="46" t="s">
        <v>177</v>
      </c>
      <c r="O470" s="48">
        <f t="shared" si="7"/>
        <v>58.31</v>
      </c>
    </row>
    <row r="471" spans="1:15">
      <c r="A471" s="46" t="s">
        <v>625</v>
      </c>
      <c r="B471" s="46">
        <v>58.26</v>
      </c>
      <c r="C471" s="46">
        <v>61.09</v>
      </c>
      <c r="D471" s="46">
        <v>59.51</v>
      </c>
      <c r="E471" s="46">
        <v>61.85</v>
      </c>
      <c r="F471" s="46">
        <v>68.73</v>
      </c>
      <c r="G471" s="46">
        <v>81.13</v>
      </c>
      <c r="H471" s="46">
        <v>74.040000000000006</v>
      </c>
      <c r="I471" s="46">
        <v>75.77</v>
      </c>
      <c r="J471" s="46">
        <v>65.69</v>
      </c>
      <c r="K471" s="46">
        <v>64.66</v>
      </c>
      <c r="L471" s="46">
        <v>63.19</v>
      </c>
      <c r="M471" s="46">
        <v>62.99</v>
      </c>
      <c r="N471" s="46">
        <v>62.8</v>
      </c>
      <c r="O471" s="48">
        <f t="shared" si="7"/>
        <v>66.13153846153844</v>
      </c>
    </row>
    <row r="472" spans="1:15">
      <c r="A472" s="46" t="s">
        <v>626</v>
      </c>
      <c r="B472" s="46">
        <v>58.25</v>
      </c>
      <c r="C472" s="46">
        <v>57.26</v>
      </c>
      <c r="D472" s="46">
        <v>55.57</v>
      </c>
      <c r="E472" s="46">
        <v>53.04</v>
      </c>
      <c r="F472" s="46">
        <v>54.85</v>
      </c>
      <c r="G472" s="46">
        <v>56.09</v>
      </c>
      <c r="H472" s="46">
        <v>53.35</v>
      </c>
      <c r="I472" s="46">
        <v>55.93</v>
      </c>
      <c r="J472" s="46">
        <v>46.23</v>
      </c>
      <c r="K472" s="46">
        <v>46.32</v>
      </c>
      <c r="L472" s="46">
        <v>47.54</v>
      </c>
      <c r="M472" s="46">
        <v>48.57</v>
      </c>
      <c r="N472" s="46">
        <v>45.85</v>
      </c>
      <c r="O472" s="48">
        <f t="shared" si="7"/>
        <v>52.219230769230769</v>
      </c>
    </row>
    <row r="473" spans="1:15">
      <c r="A473" s="46" t="s">
        <v>627</v>
      </c>
      <c r="B473" s="46">
        <v>58.11</v>
      </c>
      <c r="C473" s="46">
        <v>58.11</v>
      </c>
      <c r="D473" s="46">
        <v>58.11</v>
      </c>
      <c r="E473" s="46">
        <v>58.11</v>
      </c>
      <c r="F473" s="46">
        <v>58.11</v>
      </c>
      <c r="G473" s="46">
        <v>58.11</v>
      </c>
      <c r="H473" s="46">
        <v>58.11</v>
      </c>
      <c r="I473" s="46">
        <v>58.11</v>
      </c>
      <c r="J473" s="46" t="s">
        <v>177</v>
      </c>
      <c r="K473" s="46" t="s">
        <v>177</v>
      </c>
      <c r="L473" s="46" t="s">
        <v>177</v>
      </c>
      <c r="M473" s="46" t="s">
        <v>177</v>
      </c>
      <c r="N473" s="46" t="s">
        <v>177</v>
      </c>
      <c r="O473" s="48">
        <f t="shared" si="7"/>
        <v>58.110000000000007</v>
      </c>
    </row>
    <row r="474" spans="1:15">
      <c r="A474" s="46" t="s">
        <v>628</v>
      </c>
      <c r="B474" s="46">
        <v>58.08</v>
      </c>
      <c r="C474" s="46">
        <v>78.95</v>
      </c>
      <c r="D474" s="46">
        <v>61.07</v>
      </c>
      <c r="E474" s="46">
        <v>54.42</v>
      </c>
      <c r="F474" s="46">
        <v>48.27</v>
      </c>
      <c r="G474" s="46">
        <v>42.96</v>
      </c>
      <c r="H474" s="46">
        <v>61.94</v>
      </c>
      <c r="I474" s="46">
        <v>63.25</v>
      </c>
      <c r="J474" s="46">
        <v>60.4</v>
      </c>
      <c r="K474" s="46">
        <v>54.08</v>
      </c>
      <c r="L474" s="46">
        <v>53.85</v>
      </c>
      <c r="M474" s="46">
        <v>55.37</v>
      </c>
      <c r="N474" s="46">
        <v>55.37</v>
      </c>
      <c r="O474" s="48">
        <f t="shared" si="7"/>
        <v>57.53923076923077</v>
      </c>
    </row>
    <row r="475" spans="1:15">
      <c r="A475" s="46" t="s">
        <v>629</v>
      </c>
      <c r="B475" s="46">
        <v>57.99</v>
      </c>
      <c r="C475" s="46">
        <v>57.99</v>
      </c>
      <c r="D475" s="46">
        <v>57.99</v>
      </c>
      <c r="E475" s="46">
        <v>57.99</v>
      </c>
      <c r="F475" s="46">
        <v>57.99</v>
      </c>
      <c r="G475" s="46">
        <v>57.99</v>
      </c>
      <c r="H475" s="46">
        <v>57.99</v>
      </c>
      <c r="I475" s="46">
        <v>57.99</v>
      </c>
      <c r="J475" s="46" t="s">
        <v>177</v>
      </c>
      <c r="K475" s="46" t="s">
        <v>177</v>
      </c>
      <c r="L475" s="46" t="s">
        <v>177</v>
      </c>
      <c r="M475" s="46" t="s">
        <v>177</v>
      </c>
      <c r="N475" s="46" t="s">
        <v>177</v>
      </c>
      <c r="O475" s="48">
        <f t="shared" si="7"/>
        <v>57.99</v>
      </c>
    </row>
    <row r="476" spans="1:15">
      <c r="A476" s="46" t="s">
        <v>630</v>
      </c>
      <c r="B476" s="46">
        <v>57.99</v>
      </c>
      <c r="C476" s="46">
        <v>57.99</v>
      </c>
      <c r="D476" s="46">
        <v>57.99</v>
      </c>
      <c r="E476" s="46">
        <v>57.99</v>
      </c>
      <c r="F476" s="46">
        <v>57.99</v>
      </c>
      <c r="G476" s="46">
        <v>57.99</v>
      </c>
      <c r="H476" s="46">
        <v>57.99</v>
      </c>
      <c r="I476" s="46">
        <v>57.99</v>
      </c>
      <c r="J476" s="46" t="s">
        <v>177</v>
      </c>
      <c r="K476" s="46" t="s">
        <v>177</v>
      </c>
      <c r="L476" s="46" t="s">
        <v>177</v>
      </c>
      <c r="M476" s="46" t="s">
        <v>177</v>
      </c>
      <c r="N476" s="46" t="s">
        <v>177</v>
      </c>
      <c r="O476" s="48">
        <f t="shared" si="7"/>
        <v>57.99</v>
      </c>
    </row>
    <row r="477" spans="1:15">
      <c r="A477" s="46" t="s">
        <v>631</v>
      </c>
      <c r="B477" s="46">
        <v>57.93</v>
      </c>
      <c r="C477" s="46">
        <v>50.57</v>
      </c>
      <c r="D477" s="46">
        <v>52.22</v>
      </c>
      <c r="E477" s="46">
        <v>56.03</v>
      </c>
      <c r="F477" s="46">
        <v>55.35</v>
      </c>
      <c r="G477" s="46">
        <v>56.47</v>
      </c>
      <c r="H477" s="46">
        <v>58.61</v>
      </c>
      <c r="I477" s="46">
        <v>58.11</v>
      </c>
      <c r="J477" s="46">
        <v>59.43</v>
      </c>
      <c r="K477" s="46">
        <v>55.37</v>
      </c>
      <c r="L477" s="46">
        <v>56.4</v>
      </c>
      <c r="M477" s="46">
        <v>55.89</v>
      </c>
      <c r="N477" s="46">
        <v>57.86</v>
      </c>
      <c r="O477" s="48">
        <f t="shared" si="7"/>
        <v>56.17230769230769</v>
      </c>
    </row>
    <row r="478" spans="1:15">
      <c r="A478" s="46" t="s">
        <v>632</v>
      </c>
      <c r="B478" s="46">
        <v>57.88</v>
      </c>
      <c r="C478" s="46">
        <v>60.82</v>
      </c>
      <c r="D478" s="46">
        <v>56.2</v>
      </c>
      <c r="E478" s="46">
        <v>56.11</v>
      </c>
      <c r="F478" s="46">
        <v>52.13</v>
      </c>
      <c r="G478" s="46">
        <v>56.47</v>
      </c>
      <c r="H478" s="46">
        <v>63.36</v>
      </c>
      <c r="I478" s="46">
        <v>61.24</v>
      </c>
      <c r="J478" s="46">
        <v>53.01</v>
      </c>
      <c r="K478" s="46">
        <v>52.86</v>
      </c>
      <c r="L478" s="46">
        <v>52.63</v>
      </c>
      <c r="M478" s="46">
        <v>52.46</v>
      </c>
      <c r="N478" s="46">
        <v>52.31</v>
      </c>
      <c r="O478" s="48">
        <f t="shared" si="7"/>
        <v>55.96</v>
      </c>
    </row>
    <row r="479" spans="1:15">
      <c r="A479" s="46" t="s">
        <v>633</v>
      </c>
      <c r="B479" s="46">
        <v>57.85</v>
      </c>
      <c r="C479" s="46">
        <v>58.59</v>
      </c>
      <c r="D479" s="46">
        <v>57.6</v>
      </c>
      <c r="E479" s="46">
        <v>55.37</v>
      </c>
      <c r="F479" s="46">
        <v>58.34</v>
      </c>
      <c r="G479" s="46">
        <v>58.85</v>
      </c>
      <c r="H479" s="46">
        <v>56.15</v>
      </c>
      <c r="I479" s="46">
        <v>55.37</v>
      </c>
      <c r="J479" s="46">
        <v>44.02</v>
      </c>
      <c r="K479" s="46">
        <v>44.08</v>
      </c>
      <c r="L479" s="46">
        <v>43.86</v>
      </c>
      <c r="M479" s="46">
        <v>43.82</v>
      </c>
      <c r="N479" s="46">
        <v>45.07</v>
      </c>
      <c r="O479" s="48">
        <f t="shared" si="7"/>
        <v>52.228461538461552</v>
      </c>
    </row>
    <row r="480" spans="1:15">
      <c r="A480" s="46" t="s">
        <v>634</v>
      </c>
      <c r="B480" s="46">
        <v>57.76</v>
      </c>
      <c r="C480" s="46">
        <v>57</v>
      </c>
      <c r="D480" s="46">
        <v>56.95</v>
      </c>
      <c r="E480" s="46">
        <v>57.16</v>
      </c>
      <c r="F480" s="46">
        <v>58.91</v>
      </c>
      <c r="G480" s="46">
        <v>61.69</v>
      </c>
      <c r="H480" s="46">
        <v>62.39</v>
      </c>
      <c r="I480" s="46">
        <v>62.08</v>
      </c>
      <c r="J480" s="46">
        <v>61.01</v>
      </c>
      <c r="K480" s="46">
        <v>62.72</v>
      </c>
      <c r="L480" s="46">
        <v>61.84</v>
      </c>
      <c r="M480" s="46">
        <v>60.13</v>
      </c>
      <c r="N480" s="46">
        <v>60.22</v>
      </c>
      <c r="O480" s="48">
        <f t="shared" si="7"/>
        <v>59.989230769230772</v>
      </c>
    </row>
    <row r="481" spans="1:15">
      <c r="A481" s="46" t="s">
        <v>635</v>
      </c>
      <c r="B481" s="46">
        <v>57.68</v>
      </c>
      <c r="C481" s="46">
        <v>59.21</v>
      </c>
      <c r="D481" s="46">
        <v>59.49</v>
      </c>
      <c r="E481" s="46">
        <v>58.36</v>
      </c>
      <c r="F481" s="46">
        <v>59.02</v>
      </c>
      <c r="G481" s="46">
        <v>60.44</v>
      </c>
      <c r="H481" s="46">
        <v>59.77</v>
      </c>
      <c r="I481" s="46">
        <v>64.84</v>
      </c>
      <c r="J481" s="46">
        <v>61.54</v>
      </c>
      <c r="K481" s="46">
        <v>61.85</v>
      </c>
      <c r="L481" s="46">
        <v>62.74</v>
      </c>
      <c r="M481" s="46">
        <v>63.04</v>
      </c>
      <c r="N481" s="46">
        <v>62.84</v>
      </c>
      <c r="O481" s="48">
        <f t="shared" si="7"/>
        <v>60.832307692307687</v>
      </c>
    </row>
    <row r="482" spans="1:15">
      <c r="A482" s="46" t="s">
        <v>636</v>
      </c>
      <c r="B482" s="46">
        <v>57.65</v>
      </c>
      <c r="C482" s="46">
        <v>54.97</v>
      </c>
      <c r="D482" s="46">
        <v>53.76</v>
      </c>
      <c r="E482" s="46">
        <v>54.1</v>
      </c>
      <c r="F482" s="46">
        <v>51.71</v>
      </c>
      <c r="G482" s="46">
        <v>51.71</v>
      </c>
      <c r="H482" s="46">
        <v>51.83</v>
      </c>
      <c r="I482" s="46">
        <v>50.91</v>
      </c>
      <c r="J482" s="46">
        <v>48.7</v>
      </c>
      <c r="K482" s="46">
        <v>47.46</v>
      </c>
      <c r="L482" s="46">
        <v>46.87</v>
      </c>
      <c r="M482" s="46">
        <v>46.82</v>
      </c>
      <c r="N482" s="46">
        <v>46.9</v>
      </c>
      <c r="O482" s="48">
        <f t="shared" si="7"/>
        <v>51.03</v>
      </c>
    </row>
    <row r="483" spans="1:15">
      <c r="A483" s="46" t="s">
        <v>637</v>
      </c>
      <c r="B483" s="46">
        <v>57.42</v>
      </c>
      <c r="C483" s="46">
        <v>57.42</v>
      </c>
      <c r="D483" s="46">
        <v>57.42</v>
      </c>
      <c r="E483" s="46">
        <v>57.42</v>
      </c>
      <c r="F483" s="46">
        <v>57.42</v>
      </c>
      <c r="G483" s="46">
        <v>57.42</v>
      </c>
      <c r="H483" s="46">
        <v>57.42</v>
      </c>
      <c r="I483" s="46">
        <v>57.42</v>
      </c>
      <c r="J483" s="46" t="s">
        <v>177</v>
      </c>
      <c r="K483" s="46" t="s">
        <v>177</v>
      </c>
      <c r="L483" s="46" t="s">
        <v>177</v>
      </c>
      <c r="M483" s="46">
        <v>63.44</v>
      </c>
      <c r="N483" s="46">
        <v>63.44</v>
      </c>
      <c r="O483" s="48">
        <f t="shared" si="7"/>
        <v>58.624000000000002</v>
      </c>
    </row>
    <row r="484" spans="1:15">
      <c r="A484" s="46" t="s">
        <v>638</v>
      </c>
      <c r="B484" s="46">
        <v>57.24</v>
      </c>
      <c r="C484" s="46">
        <v>50.2</v>
      </c>
      <c r="D484" s="46">
        <v>48.12</v>
      </c>
      <c r="E484" s="46">
        <v>52.3</v>
      </c>
      <c r="F484" s="46">
        <v>56.25</v>
      </c>
      <c r="G484" s="46">
        <v>62.53</v>
      </c>
      <c r="H484" s="46">
        <v>63.9</v>
      </c>
      <c r="I484" s="46">
        <v>48.54</v>
      </c>
      <c r="J484" s="46">
        <v>47.13</v>
      </c>
      <c r="K484" s="46">
        <v>47.75</v>
      </c>
      <c r="L484" s="46">
        <v>47.69</v>
      </c>
      <c r="M484" s="46">
        <v>45.97</v>
      </c>
      <c r="N484" s="46">
        <v>45.4</v>
      </c>
      <c r="O484" s="48">
        <f t="shared" si="7"/>
        <v>51.77076923076924</v>
      </c>
    </row>
    <row r="485" spans="1:15">
      <c r="A485" s="46" t="s">
        <v>217</v>
      </c>
      <c r="B485" s="46">
        <v>57.14</v>
      </c>
      <c r="C485" s="46" t="s">
        <v>177</v>
      </c>
      <c r="D485" s="46">
        <v>51.12</v>
      </c>
      <c r="E485" s="46">
        <v>53</v>
      </c>
      <c r="F485" s="46">
        <v>50.12</v>
      </c>
      <c r="G485" s="46">
        <v>52.42</v>
      </c>
      <c r="H485" s="46">
        <v>57.23</v>
      </c>
      <c r="I485" s="46">
        <v>57.3</v>
      </c>
      <c r="J485" s="46">
        <v>56.22</v>
      </c>
      <c r="K485" s="46">
        <v>54.27</v>
      </c>
      <c r="L485" s="46">
        <v>53.05</v>
      </c>
      <c r="M485" s="46">
        <v>52.51</v>
      </c>
      <c r="N485" s="46">
        <v>55.63</v>
      </c>
      <c r="O485" s="48">
        <f t="shared" si="7"/>
        <v>54.167499999999997</v>
      </c>
    </row>
    <row r="486" spans="1:15" s="48" customFormat="1">
      <c r="A486" s="48" t="s">
        <v>614</v>
      </c>
      <c r="B486" s="48">
        <v>57</v>
      </c>
      <c r="C486" s="48">
        <v>57.3</v>
      </c>
      <c r="D486" s="48">
        <v>56.31</v>
      </c>
      <c r="E486" s="48">
        <v>56.34</v>
      </c>
      <c r="F486" s="48">
        <v>56.83</v>
      </c>
      <c r="G486" s="48">
        <v>57.71</v>
      </c>
      <c r="H486" s="48" t="s">
        <v>177</v>
      </c>
      <c r="I486" s="48" t="s">
        <v>177</v>
      </c>
      <c r="J486" s="48" t="s">
        <v>177</v>
      </c>
      <c r="K486" s="48" t="s">
        <v>177</v>
      </c>
      <c r="L486" s="48" t="s">
        <v>177</v>
      </c>
      <c r="M486" s="48" t="s">
        <v>177</v>
      </c>
      <c r="N486" s="48" t="s">
        <v>177</v>
      </c>
      <c r="O486" s="50">
        <f t="shared" si="7"/>
        <v>56.914999999999999</v>
      </c>
    </row>
    <row r="487" spans="1:15">
      <c r="A487" s="49" t="s">
        <v>639</v>
      </c>
      <c r="B487" s="49">
        <v>56.88</v>
      </c>
      <c r="C487" s="49">
        <v>56.88</v>
      </c>
      <c r="D487" s="49">
        <v>56.88</v>
      </c>
      <c r="E487" s="49">
        <v>56.88</v>
      </c>
      <c r="F487" s="49">
        <v>56.88</v>
      </c>
      <c r="G487" s="49">
        <v>56.88</v>
      </c>
      <c r="H487" s="49">
        <v>56.88</v>
      </c>
      <c r="I487" s="49">
        <v>56.88</v>
      </c>
      <c r="J487" s="49" t="s">
        <v>177</v>
      </c>
      <c r="K487" s="49" t="s">
        <v>177</v>
      </c>
      <c r="L487" s="49" t="s">
        <v>177</v>
      </c>
      <c r="M487" s="49" t="s">
        <v>177</v>
      </c>
      <c r="N487" s="49" t="s">
        <v>177</v>
      </c>
      <c r="O487" s="48">
        <f t="shared" si="7"/>
        <v>56.88</v>
      </c>
    </row>
    <row r="488" spans="1:15">
      <c r="A488" s="46" t="s">
        <v>640</v>
      </c>
      <c r="B488" s="46">
        <v>56.88</v>
      </c>
      <c r="C488" s="46">
        <v>55.02</v>
      </c>
      <c r="D488" s="46">
        <v>50.12</v>
      </c>
      <c r="E488" s="46">
        <v>49.99</v>
      </c>
      <c r="F488" s="46">
        <v>50.25</v>
      </c>
      <c r="G488" s="46">
        <v>52.15</v>
      </c>
      <c r="H488" s="46">
        <v>55.71</v>
      </c>
      <c r="I488" s="46">
        <v>54.35</v>
      </c>
      <c r="J488" s="46">
        <v>48.18</v>
      </c>
      <c r="K488" s="46">
        <v>48.38</v>
      </c>
      <c r="L488" s="46">
        <v>48.64</v>
      </c>
      <c r="M488" s="46">
        <v>49.45</v>
      </c>
      <c r="N488" s="46">
        <v>51.3</v>
      </c>
      <c r="O488" s="48">
        <f t="shared" si="7"/>
        <v>51.57076923076923</v>
      </c>
    </row>
    <row r="489" spans="1:15">
      <c r="A489" s="46" t="s">
        <v>641</v>
      </c>
      <c r="B489" s="46">
        <v>56.8</v>
      </c>
      <c r="C489" s="46">
        <v>64.62</v>
      </c>
      <c r="D489" s="46">
        <v>67.930000000000007</v>
      </c>
      <c r="E489" s="46">
        <v>71.55</v>
      </c>
      <c r="F489" s="46">
        <v>71.11</v>
      </c>
      <c r="G489" s="46">
        <v>52.64</v>
      </c>
      <c r="H489" s="46">
        <v>49.64</v>
      </c>
      <c r="I489" s="46">
        <v>48.98</v>
      </c>
      <c r="J489" s="46">
        <v>46.28</v>
      </c>
      <c r="K489" s="46">
        <v>46.53</v>
      </c>
      <c r="L489" s="46">
        <v>45.95</v>
      </c>
      <c r="M489" s="46">
        <v>46.28</v>
      </c>
      <c r="N489" s="46">
        <v>45.53</v>
      </c>
      <c r="O489" s="48">
        <f t="shared" si="7"/>
        <v>54.910769230769233</v>
      </c>
    </row>
    <row r="490" spans="1:15">
      <c r="A490" s="46" t="s">
        <v>642</v>
      </c>
      <c r="B490" s="46">
        <v>56.78</v>
      </c>
      <c r="C490" s="46">
        <v>59.21</v>
      </c>
      <c r="D490" s="46">
        <v>56.49</v>
      </c>
      <c r="E490" s="46">
        <v>54.71</v>
      </c>
      <c r="F490" s="46">
        <v>55.02</v>
      </c>
      <c r="G490" s="46">
        <v>55.02</v>
      </c>
      <c r="H490" s="46">
        <v>54.95</v>
      </c>
      <c r="I490" s="46">
        <v>55.52</v>
      </c>
      <c r="J490" s="46">
        <v>53.01</v>
      </c>
      <c r="K490" s="46">
        <v>52.2</v>
      </c>
      <c r="L490" s="46">
        <v>53.82</v>
      </c>
      <c r="M490" s="46">
        <v>54.64</v>
      </c>
      <c r="N490" s="46">
        <v>54.66</v>
      </c>
      <c r="O490" s="48">
        <f t="shared" si="7"/>
        <v>55.079230769230769</v>
      </c>
    </row>
    <row r="491" spans="1:15">
      <c r="A491" s="46" t="s">
        <v>643</v>
      </c>
      <c r="B491" s="46">
        <v>56.68</v>
      </c>
      <c r="C491" s="46">
        <v>61.17</v>
      </c>
      <c r="D491" s="46">
        <v>61.11</v>
      </c>
      <c r="E491" s="46">
        <v>57.97</v>
      </c>
      <c r="F491" s="46">
        <v>60.07</v>
      </c>
      <c r="G491" s="46">
        <v>59.4</v>
      </c>
      <c r="H491" s="46">
        <v>59.25</v>
      </c>
      <c r="I491" s="46">
        <v>57.99</v>
      </c>
      <c r="J491" s="46">
        <v>47</v>
      </c>
      <c r="K491" s="46">
        <v>47.89</v>
      </c>
      <c r="L491" s="46">
        <v>48.94</v>
      </c>
      <c r="M491" s="46">
        <v>48.81</v>
      </c>
      <c r="N491" s="46">
        <v>48.05</v>
      </c>
      <c r="O491" s="48">
        <f t="shared" si="7"/>
        <v>54.94846153846153</v>
      </c>
    </row>
    <row r="492" spans="1:15">
      <c r="A492" s="46" t="s">
        <v>644</v>
      </c>
      <c r="B492" s="46">
        <v>56.61</v>
      </c>
      <c r="C492" s="46">
        <v>54.66</v>
      </c>
      <c r="D492" s="46">
        <v>54.26</v>
      </c>
      <c r="E492" s="46">
        <v>55.35</v>
      </c>
      <c r="F492" s="46">
        <v>57.65</v>
      </c>
      <c r="G492" s="46">
        <v>59.49</v>
      </c>
      <c r="H492" s="46">
        <v>59.59</v>
      </c>
      <c r="I492" s="46">
        <v>59.82</v>
      </c>
      <c r="J492" s="46">
        <v>53.77</v>
      </c>
      <c r="K492" s="46">
        <v>55.48</v>
      </c>
      <c r="L492" s="46">
        <v>56.33</v>
      </c>
      <c r="M492" s="46">
        <v>54.54</v>
      </c>
      <c r="N492" s="46">
        <v>48.82</v>
      </c>
      <c r="O492" s="48">
        <f t="shared" si="7"/>
        <v>55.874615384615382</v>
      </c>
    </row>
    <row r="493" spans="1:15" s="48" customFormat="1">
      <c r="A493" s="48" t="s">
        <v>645</v>
      </c>
      <c r="B493" s="48">
        <v>56.54</v>
      </c>
      <c r="C493" s="48">
        <v>53.31</v>
      </c>
      <c r="D493" s="48">
        <v>52.5</v>
      </c>
      <c r="E493" s="48">
        <v>52.47</v>
      </c>
      <c r="F493" s="48">
        <v>52.46</v>
      </c>
      <c r="G493" s="48">
        <v>55.3</v>
      </c>
      <c r="H493" s="48">
        <v>64.23</v>
      </c>
      <c r="I493" s="48">
        <v>65.39</v>
      </c>
      <c r="J493" s="48">
        <v>52.1</v>
      </c>
      <c r="K493" s="48">
        <v>53.7</v>
      </c>
      <c r="L493" s="48">
        <v>54.3</v>
      </c>
      <c r="M493" s="48">
        <v>53.22</v>
      </c>
      <c r="N493" s="48">
        <v>50.67</v>
      </c>
      <c r="O493" s="50">
        <f t="shared" si="7"/>
        <v>55.091538461538455</v>
      </c>
    </row>
    <row r="494" spans="1:15">
      <c r="A494" s="46" t="s">
        <v>646</v>
      </c>
      <c r="B494" s="46">
        <v>56.54</v>
      </c>
      <c r="C494" s="46">
        <v>52.64</v>
      </c>
      <c r="D494" s="46">
        <v>52.39</v>
      </c>
      <c r="E494" s="46">
        <v>52.44</v>
      </c>
      <c r="F494" s="46">
        <v>58.63</v>
      </c>
      <c r="G494" s="46">
        <v>60.56</v>
      </c>
      <c r="H494" s="46">
        <v>64.89</v>
      </c>
      <c r="I494" s="46" t="s">
        <v>177</v>
      </c>
      <c r="J494" s="46">
        <v>51.69</v>
      </c>
      <c r="K494" s="46">
        <v>51.54</v>
      </c>
      <c r="L494" s="46">
        <v>51.32</v>
      </c>
      <c r="M494" s="46">
        <v>50.08</v>
      </c>
      <c r="N494" s="46">
        <v>51.32</v>
      </c>
      <c r="O494" s="48">
        <f t="shared" si="7"/>
        <v>54.503333333333337</v>
      </c>
    </row>
    <row r="495" spans="1:15" s="48" customFormat="1">
      <c r="A495" s="48" t="s">
        <v>647</v>
      </c>
      <c r="B495" s="48">
        <v>56.53</v>
      </c>
      <c r="C495" s="48">
        <v>54.09</v>
      </c>
      <c r="D495" s="48">
        <v>50.98</v>
      </c>
      <c r="E495" s="48">
        <v>50.78</v>
      </c>
      <c r="F495" s="48">
        <v>55.78</v>
      </c>
      <c r="G495" s="48">
        <v>55.8</v>
      </c>
      <c r="H495" s="48">
        <v>56.49</v>
      </c>
      <c r="I495" s="48">
        <v>57.86</v>
      </c>
      <c r="J495" s="48">
        <v>48.92</v>
      </c>
      <c r="K495" s="48">
        <v>47.17</v>
      </c>
      <c r="L495" s="48">
        <v>47.72</v>
      </c>
      <c r="M495" s="48">
        <v>44.57</v>
      </c>
      <c r="N495" s="48">
        <v>45.38</v>
      </c>
      <c r="O495" s="50">
        <f t="shared" si="7"/>
        <v>51.697692307692314</v>
      </c>
    </row>
    <row r="496" spans="1:15" s="48" customFormat="1">
      <c r="A496" s="48" t="s">
        <v>648</v>
      </c>
      <c r="B496" s="48">
        <v>56.53</v>
      </c>
      <c r="C496" s="48">
        <v>53.86</v>
      </c>
      <c r="D496" s="48">
        <v>51.8</v>
      </c>
      <c r="E496" s="48">
        <v>50.25</v>
      </c>
      <c r="F496" s="48">
        <v>51.84</v>
      </c>
      <c r="G496" s="48">
        <v>52.59</v>
      </c>
      <c r="H496" s="48">
        <v>52.99</v>
      </c>
      <c r="I496" s="48">
        <v>53.32</v>
      </c>
      <c r="J496" s="48">
        <v>50.46</v>
      </c>
      <c r="K496" s="48">
        <v>50.7</v>
      </c>
      <c r="L496" s="48">
        <v>49.75</v>
      </c>
      <c r="M496" s="48">
        <v>49.88</v>
      </c>
      <c r="N496" s="48">
        <v>49.22</v>
      </c>
      <c r="O496" s="50">
        <f t="shared" si="7"/>
        <v>51.783846153846156</v>
      </c>
    </row>
    <row r="497" spans="1:15">
      <c r="A497" s="46" t="s">
        <v>623</v>
      </c>
      <c r="B497" s="46">
        <v>56.4</v>
      </c>
      <c r="C497" s="46">
        <v>56.43</v>
      </c>
      <c r="D497" s="46">
        <v>57.45</v>
      </c>
      <c r="E497" s="46">
        <v>57.03</v>
      </c>
      <c r="F497" s="46">
        <v>58.77</v>
      </c>
      <c r="G497" s="46">
        <v>59.03</v>
      </c>
      <c r="H497" s="46">
        <v>58.06</v>
      </c>
      <c r="I497" s="46">
        <v>56.43</v>
      </c>
      <c r="J497" s="46">
        <v>51.49</v>
      </c>
      <c r="K497" s="46">
        <v>50.18</v>
      </c>
      <c r="L497" s="46">
        <v>49.45</v>
      </c>
      <c r="M497" s="46">
        <v>51.04</v>
      </c>
      <c r="N497" s="46">
        <v>51.51</v>
      </c>
      <c r="O497" s="48">
        <f t="shared" si="7"/>
        <v>54.866923076923072</v>
      </c>
    </row>
    <row r="498" spans="1:15">
      <c r="A498" s="46" t="s">
        <v>649</v>
      </c>
      <c r="B498" s="46">
        <v>56.33</v>
      </c>
      <c r="C498" s="46">
        <v>45.69</v>
      </c>
      <c r="D498" s="46">
        <v>47.9</v>
      </c>
      <c r="E498" s="46">
        <v>46.38</v>
      </c>
      <c r="F498" s="46">
        <v>45.23</v>
      </c>
      <c r="G498" s="46">
        <v>42.71</v>
      </c>
      <c r="H498" s="46">
        <v>40.54</v>
      </c>
      <c r="I498" s="46">
        <v>40.229999999999997</v>
      </c>
      <c r="J498" s="46">
        <v>33.43</v>
      </c>
      <c r="K498" s="46">
        <v>33.33</v>
      </c>
      <c r="L498" s="46">
        <v>38.47</v>
      </c>
      <c r="M498" s="46">
        <v>38.47</v>
      </c>
      <c r="N498" s="46">
        <v>35.06</v>
      </c>
      <c r="O498" s="48">
        <f t="shared" si="7"/>
        <v>41.828461538461539</v>
      </c>
    </row>
    <row r="499" spans="1:15">
      <c r="A499" s="46" t="s">
        <v>650</v>
      </c>
      <c r="B499" s="46">
        <v>56.2</v>
      </c>
      <c r="C499" s="46">
        <v>58.3</v>
      </c>
      <c r="D499" s="46">
        <v>67.38</v>
      </c>
      <c r="E499" s="46">
        <v>66.12</v>
      </c>
      <c r="F499" s="46">
        <v>67.849999999999994</v>
      </c>
      <c r="G499" s="46">
        <v>63.58</v>
      </c>
      <c r="H499" s="46">
        <v>76.400000000000006</v>
      </c>
      <c r="I499" s="46">
        <v>76.02</v>
      </c>
      <c r="J499" s="46">
        <v>47.45</v>
      </c>
      <c r="K499" s="46">
        <v>50.82</v>
      </c>
      <c r="L499" s="46">
        <v>52.72</v>
      </c>
      <c r="M499" s="46">
        <v>47.2</v>
      </c>
      <c r="N499" s="46">
        <v>47.06</v>
      </c>
      <c r="O499" s="48">
        <f t="shared" si="7"/>
        <v>59.77692307692309</v>
      </c>
    </row>
    <row r="500" spans="1:15">
      <c r="A500" s="46" t="s">
        <v>651</v>
      </c>
      <c r="B500" s="46">
        <v>56.15</v>
      </c>
      <c r="C500" s="46">
        <v>58.95</v>
      </c>
      <c r="D500" s="46">
        <v>56.53</v>
      </c>
      <c r="E500" s="46">
        <v>51.75</v>
      </c>
      <c r="F500" s="46">
        <v>56.01</v>
      </c>
      <c r="G500" s="46">
        <v>57.66</v>
      </c>
      <c r="H500" s="46">
        <v>58.74</v>
      </c>
      <c r="I500" s="46">
        <v>58.53</v>
      </c>
      <c r="J500" s="46">
        <v>54.46</v>
      </c>
      <c r="K500" s="46">
        <v>54.11</v>
      </c>
      <c r="L500" s="46">
        <v>53.33</v>
      </c>
      <c r="M500" s="46">
        <v>54.14</v>
      </c>
      <c r="N500" s="46">
        <v>57.12</v>
      </c>
      <c r="O500" s="48">
        <f t="shared" si="7"/>
        <v>55.959999999999994</v>
      </c>
    </row>
    <row r="501" spans="1:15">
      <c r="A501" s="46" t="s">
        <v>652</v>
      </c>
      <c r="B501" s="46">
        <v>56.12</v>
      </c>
      <c r="C501" s="46">
        <v>36.67</v>
      </c>
      <c r="D501" s="46">
        <v>55</v>
      </c>
      <c r="E501" s="46">
        <v>94.93</v>
      </c>
      <c r="F501" s="46">
        <v>96.62</v>
      </c>
      <c r="G501" s="46">
        <v>94</v>
      </c>
      <c r="H501" s="46">
        <v>53.75</v>
      </c>
      <c r="I501" s="46">
        <v>81.81</v>
      </c>
      <c r="J501" s="46">
        <v>82.02</v>
      </c>
      <c r="K501" s="46">
        <v>81.78</v>
      </c>
      <c r="L501" s="46">
        <v>81.430000000000007</v>
      </c>
      <c r="M501" s="46">
        <v>81.17</v>
      </c>
      <c r="N501" s="46">
        <v>80.930000000000007</v>
      </c>
      <c r="O501" s="48">
        <f t="shared" si="7"/>
        <v>75.094615384615381</v>
      </c>
    </row>
    <row r="502" spans="1:15">
      <c r="A502" s="46" t="s">
        <v>653</v>
      </c>
      <c r="B502" s="46">
        <v>56.11</v>
      </c>
      <c r="C502" s="46">
        <v>55.02</v>
      </c>
      <c r="D502" s="46">
        <v>55.23</v>
      </c>
      <c r="E502" s="46">
        <v>55.58</v>
      </c>
      <c r="F502" s="46">
        <v>55.08</v>
      </c>
      <c r="G502" s="46">
        <v>54.19</v>
      </c>
      <c r="H502" s="46">
        <v>54.91</v>
      </c>
      <c r="I502" s="46">
        <v>55.16</v>
      </c>
      <c r="J502" s="46">
        <v>54.42</v>
      </c>
      <c r="K502" s="46">
        <v>55.64</v>
      </c>
      <c r="L502" s="46" t="s">
        <v>177</v>
      </c>
      <c r="M502" s="46">
        <v>56.96</v>
      </c>
      <c r="N502" s="46">
        <v>57.77</v>
      </c>
      <c r="O502" s="48">
        <f t="shared" si="7"/>
        <v>55.505833333333335</v>
      </c>
    </row>
    <row r="503" spans="1:15">
      <c r="A503" s="46" t="s">
        <v>654</v>
      </c>
      <c r="B503" s="46">
        <v>55.94</v>
      </c>
      <c r="C503" s="46">
        <v>54.36</v>
      </c>
      <c r="D503" s="46">
        <v>57.01</v>
      </c>
      <c r="E503" s="46">
        <v>57.29</v>
      </c>
      <c r="F503" s="46">
        <v>52.23</v>
      </c>
      <c r="G503" s="46">
        <v>51.76</v>
      </c>
      <c r="H503" s="46">
        <v>53.45</v>
      </c>
      <c r="I503" s="46">
        <v>53.4</v>
      </c>
      <c r="J503" s="46">
        <v>49.89</v>
      </c>
      <c r="K503" s="46">
        <v>50.1</v>
      </c>
      <c r="L503" s="46">
        <v>49.4</v>
      </c>
      <c r="M503" s="46">
        <v>48.99</v>
      </c>
      <c r="N503" s="46">
        <v>48.06</v>
      </c>
      <c r="O503" s="48">
        <f t="shared" si="7"/>
        <v>52.452307692307684</v>
      </c>
    </row>
    <row r="504" spans="1:15">
      <c r="A504" s="46" t="s">
        <v>655</v>
      </c>
      <c r="B504" s="46">
        <v>55.85</v>
      </c>
      <c r="C504" s="46">
        <v>57.57</v>
      </c>
      <c r="D504" s="46">
        <v>58.75</v>
      </c>
      <c r="E504" s="46">
        <v>54.39</v>
      </c>
      <c r="F504" s="46">
        <v>54.08</v>
      </c>
      <c r="G504" s="46">
        <v>53.43</v>
      </c>
      <c r="H504" s="46" t="s">
        <v>177</v>
      </c>
      <c r="I504" s="46" t="s">
        <v>177</v>
      </c>
      <c r="J504" s="46" t="s">
        <v>177</v>
      </c>
      <c r="K504" s="46" t="s">
        <v>177</v>
      </c>
      <c r="L504" s="46" t="s">
        <v>177</v>
      </c>
      <c r="M504" s="46" t="s">
        <v>177</v>
      </c>
      <c r="N504" s="46" t="s">
        <v>177</v>
      </c>
      <c r="O504" s="48">
        <f t="shared" si="7"/>
        <v>55.678333333333335</v>
      </c>
    </row>
    <row r="505" spans="1:15">
      <c r="A505" s="46" t="s">
        <v>575</v>
      </c>
      <c r="B505" s="46">
        <v>55.81</v>
      </c>
      <c r="C505" s="46">
        <v>56.69</v>
      </c>
      <c r="D505" s="46">
        <v>57.09</v>
      </c>
      <c r="E505" s="46">
        <v>55.9</v>
      </c>
      <c r="F505" s="46">
        <v>53.91</v>
      </c>
      <c r="G505" s="46">
        <v>53.41</v>
      </c>
      <c r="H505" s="46">
        <v>56.13</v>
      </c>
      <c r="I505" s="46">
        <v>56.58</v>
      </c>
      <c r="J505" s="46">
        <v>54.69</v>
      </c>
      <c r="K505" s="46">
        <v>57.23</v>
      </c>
      <c r="L505" s="46">
        <v>60.15</v>
      </c>
      <c r="M505" s="46" t="s">
        <v>177</v>
      </c>
      <c r="N505" s="46" t="s">
        <v>177</v>
      </c>
      <c r="O505" s="48">
        <f t="shared" si="7"/>
        <v>56.144545454545444</v>
      </c>
    </row>
    <row r="506" spans="1:15" s="48" customFormat="1">
      <c r="A506" s="48" t="s">
        <v>656</v>
      </c>
      <c r="B506" s="48">
        <v>55.79</v>
      </c>
      <c r="C506" s="48">
        <v>58.08</v>
      </c>
      <c r="D506" s="48">
        <v>58.09</v>
      </c>
      <c r="E506" s="48">
        <v>59.61</v>
      </c>
      <c r="F506" s="48">
        <v>53.57</v>
      </c>
      <c r="G506" s="48">
        <v>49.02</v>
      </c>
      <c r="H506" s="48">
        <v>50.48</v>
      </c>
      <c r="I506" s="48">
        <v>52.19</v>
      </c>
      <c r="J506" s="48">
        <v>51.79</v>
      </c>
      <c r="K506" s="48">
        <v>54.45</v>
      </c>
      <c r="L506" s="48">
        <v>57.21</v>
      </c>
      <c r="M506" s="48">
        <v>57.69</v>
      </c>
      <c r="N506" s="48">
        <v>51.11</v>
      </c>
      <c r="O506" s="50">
        <f t="shared" si="7"/>
        <v>54.54461538461539</v>
      </c>
    </row>
    <row r="507" spans="1:15">
      <c r="A507" s="49" t="s">
        <v>657</v>
      </c>
      <c r="B507" s="49">
        <v>55.71</v>
      </c>
      <c r="C507" s="49">
        <v>66.959999999999994</v>
      </c>
      <c r="D507" s="49">
        <v>61.39</v>
      </c>
      <c r="E507" s="49">
        <v>55.58</v>
      </c>
      <c r="F507" s="49">
        <v>54.74</v>
      </c>
      <c r="G507" s="49">
        <v>55.98</v>
      </c>
      <c r="H507" s="49">
        <v>57.67</v>
      </c>
      <c r="I507" s="49">
        <v>56.39</v>
      </c>
      <c r="J507" s="49">
        <v>54.77</v>
      </c>
      <c r="K507" s="49">
        <v>52.77</v>
      </c>
      <c r="L507" s="49">
        <v>52.19</v>
      </c>
      <c r="M507" s="49">
        <v>52.77</v>
      </c>
      <c r="N507" s="49">
        <v>52.31</v>
      </c>
      <c r="O507" s="48">
        <f t="shared" si="7"/>
        <v>56.094615384615388</v>
      </c>
    </row>
    <row r="508" spans="1:15">
      <c r="A508" s="49" t="s">
        <v>658</v>
      </c>
      <c r="B508" s="49">
        <v>55.6</v>
      </c>
      <c r="C508" s="49">
        <v>53.61</v>
      </c>
      <c r="D508" s="49">
        <v>52.82</v>
      </c>
      <c r="E508" s="49">
        <v>54.29</v>
      </c>
      <c r="F508" s="49">
        <v>54.99</v>
      </c>
      <c r="G508" s="49">
        <v>54.36</v>
      </c>
      <c r="H508" s="49">
        <v>54.21</v>
      </c>
      <c r="I508" s="49">
        <v>57.98</v>
      </c>
      <c r="J508" s="49">
        <v>55.79</v>
      </c>
      <c r="K508" s="49">
        <v>54.02</v>
      </c>
      <c r="L508" s="49">
        <v>53.13</v>
      </c>
      <c r="M508" s="49">
        <v>53.63</v>
      </c>
      <c r="N508" s="49">
        <v>52.45</v>
      </c>
      <c r="O508" s="48">
        <f t="shared" si="7"/>
        <v>54.375384615384625</v>
      </c>
    </row>
    <row r="509" spans="1:15">
      <c r="A509" s="46" t="s">
        <v>659</v>
      </c>
      <c r="B509" s="46">
        <v>55.55</v>
      </c>
      <c r="C509" s="46">
        <v>55.55</v>
      </c>
      <c r="D509" s="46">
        <v>55.55</v>
      </c>
      <c r="E509" s="46">
        <v>55.55</v>
      </c>
      <c r="F509" s="46">
        <v>55.55</v>
      </c>
      <c r="G509" s="46">
        <v>55.55</v>
      </c>
      <c r="H509" s="46">
        <v>55.55</v>
      </c>
      <c r="I509" s="46">
        <v>55.55</v>
      </c>
      <c r="J509" s="46" t="s">
        <v>177</v>
      </c>
      <c r="K509" s="46" t="s">
        <v>177</v>
      </c>
      <c r="L509" s="46" t="s">
        <v>177</v>
      </c>
      <c r="M509" s="46" t="s">
        <v>177</v>
      </c>
      <c r="N509" s="46" t="s">
        <v>177</v>
      </c>
      <c r="O509" s="48">
        <f t="shared" si="7"/>
        <v>55.550000000000004</v>
      </c>
    </row>
    <row r="510" spans="1:15">
      <c r="A510" s="46" t="s">
        <v>660</v>
      </c>
      <c r="B510" s="46">
        <v>55.5</v>
      </c>
      <c r="C510" s="46">
        <v>61.67</v>
      </c>
      <c r="D510" s="46">
        <v>63.6</v>
      </c>
      <c r="E510" s="46">
        <v>65.89</v>
      </c>
      <c r="F510" s="46">
        <v>60.6</v>
      </c>
      <c r="G510" s="46">
        <v>55.44</v>
      </c>
      <c r="H510" s="46">
        <v>53.37</v>
      </c>
      <c r="I510" s="46">
        <v>53.88</v>
      </c>
      <c r="J510" s="46">
        <v>54.21</v>
      </c>
      <c r="K510" s="46">
        <v>55.27</v>
      </c>
      <c r="L510" s="46">
        <v>53.8</v>
      </c>
      <c r="M510" s="46">
        <v>49.93</v>
      </c>
      <c r="N510" s="46">
        <v>47.41</v>
      </c>
      <c r="O510" s="48">
        <f t="shared" si="7"/>
        <v>56.1976923076923</v>
      </c>
    </row>
    <row r="511" spans="1:15">
      <c r="A511" s="46" t="s">
        <v>661</v>
      </c>
      <c r="B511" s="46">
        <v>55.43</v>
      </c>
      <c r="C511" s="46">
        <v>62.27</v>
      </c>
      <c r="D511" s="46">
        <v>64.17</v>
      </c>
      <c r="E511" s="46">
        <v>57.54</v>
      </c>
      <c r="F511" s="46">
        <v>57.01</v>
      </c>
      <c r="G511" s="46">
        <v>53.93</v>
      </c>
      <c r="H511" s="46">
        <v>52.55</v>
      </c>
      <c r="I511" s="46">
        <v>55.7</v>
      </c>
      <c r="J511" s="46">
        <v>45.15</v>
      </c>
      <c r="K511" s="46">
        <v>49.36</v>
      </c>
      <c r="L511" s="46">
        <v>48.95</v>
      </c>
      <c r="M511" s="46">
        <v>50.69</v>
      </c>
      <c r="N511" s="46">
        <v>47.06</v>
      </c>
      <c r="O511" s="48">
        <f t="shared" si="7"/>
        <v>53.831538461538457</v>
      </c>
    </row>
    <row r="512" spans="1:15" s="48" customFormat="1">
      <c r="A512" s="48" t="s">
        <v>662</v>
      </c>
      <c r="B512" s="48">
        <v>55.25</v>
      </c>
      <c r="C512" s="48">
        <v>58.37</v>
      </c>
      <c r="D512" s="48">
        <v>66.430000000000007</v>
      </c>
      <c r="E512" s="48">
        <v>68.930000000000007</v>
      </c>
      <c r="F512" s="48">
        <v>66.55</v>
      </c>
      <c r="G512" s="48">
        <v>57.74</v>
      </c>
      <c r="H512" s="48">
        <v>55.84</v>
      </c>
      <c r="I512" s="48">
        <v>55.82</v>
      </c>
      <c r="J512" s="48">
        <v>51.03</v>
      </c>
      <c r="K512" s="48">
        <v>47.48</v>
      </c>
      <c r="L512" s="48">
        <v>46.86</v>
      </c>
      <c r="M512" s="48">
        <v>49.49</v>
      </c>
      <c r="N512" s="48">
        <v>50.85</v>
      </c>
      <c r="O512" s="50">
        <f t="shared" si="7"/>
        <v>56.203076923076928</v>
      </c>
    </row>
    <row r="513" spans="1:15">
      <c r="A513" s="46" t="s">
        <v>663</v>
      </c>
      <c r="B513" s="46">
        <v>55.16</v>
      </c>
      <c r="C513" s="46">
        <v>60.36</v>
      </c>
      <c r="D513" s="46">
        <v>59.48</v>
      </c>
      <c r="E513" s="46">
        <v>59.87</v>
      </c>
      <c r="F513" s="46">
        <v>59.15</v>
      </c>
      <c r="G513" s="46">
        <v>55.78</v>
      </c>
      <c r="H513" s="46">
        <v>54.22</v>
      </c>
      <c r="I513" s="46">
        <v>54.51</v>
      </c>
      <c r="J513" s="46">
        <v>47.79</v>
      </c>
      <c r="K513" s="46">
        <v>51.68</v>
      </c>
      <c r="L513" s="46">
        <v>49.24</v>
      </c>
      <c r="M513" s="46">
        <v>46.73</v>
      </c>
      <c r="N513" s="46">
        <v>49.18</v>
      </c>
      <c r="O513" s="48">
        <f t="shared" si="7"/>
        <v>54.088461538461537</v>
      </c>
    </row>
    <row r="514" spans="1:15">
      <c r="A514" s="46" t="s">
        <v>664</v>
      </c>
      <c r="B514" s="46">
        <v>55</v>
      </c>
      <c r="C514" s="46">
        <v>55</v>
      </c>
      <c r="D514" s="46">
        <v>55</v>
      </c>
      <c r="E514" s="46">
        <v>55</v>
      </c>
      <c r="F514" s="46">
        <v>55</v>
      </c>
      <c r="G514" s="46">
        <v>55</v>
      </c>
      <c r="H514" s="46">
        <v>55</v>
      </c>
      <c r="I514" s="46">
        <v>55</v>
      </c>
      <c r="J514" s="46" t="s">
        <v>177</v>
      </c>
      <c r="K514" s="46" t="s">
        <v>177</v>
      </c>
      <c r="L514" s="46" t="s">
        <v>177</v>
      </c>
      <c r="M514" s="46" t="s">
        <v>177</v>
      </c>
      <c r="N514" s="46" t="s">
        <v>177</v>
      </c>
      <c r="O514" s="48">
        <f t="shared" si="7"/>
        <v>55</v>
      </c>
    </row>
    <row r="515" spans="1:15">
      <c r="A515" s="46" t="s">
        <v>665</v>
      </c>
      <c r="B515" s="46">
        <v>54.98</v>
      </c>
      <c r="C515" s="46">
        <v>53.85</v>
      </c>
      <c r="D515" s="46">
        <v>50.42</v>
      </c>
      <c r="E515" s="46">
        <v>53.39</v>
      </c>
      <c r="F515" s="46">
        <v>56.45</v>
      </c>
      <c r="G515" s="46">
        <v>63.19</v>
      </c>
      <c r="H515" s="46">
        <v>63.54</v>
      </c>
      <c r="I515" s="46">
        <v>56.94</v>
      </c>
      <c r="J515" s="46">
        <v>56.42</v>
      </c>
      <c r="K515" s="46">
        <v>55.61</v>
      </c>
      <c r="L515" s="46" t="s">
        <v>177</v>
      </c>
      <c r="M515" s="46" t="s">
        <v>177</v>
      </c>
      <c r="N515" s="46" t="s">
        <v>177</v>
      </c>
      <c r="O515" s="48">
        <f t="shared" ref="O515:O578" si="8">AVERAGE(B515:N515)</f>
        <v>56.478999999999999</v>
      </c>
    </row>
    <row r="516" spans="1:15">
      <c r="A516" s="46" t="s">
        <v>666</v>
      </c>
      <c r="B516" s="46">
        <v>54.98</v>
      </c>
      <c r="C516" s="46">
        <v>56.29</v>
      </c>
      <c r="D516" s="46">
        <v>56.51</v>
      </c>
      <c r="E516" s="46">
        <v>62.02</v>
      </c>
      <c r="F516" s="46">
        <v>63.42</v>
      </c>
      <c r="G516" s="46">
        <v>60.44</v>
      </c>
      <c r="H516" s="46">
        <v>57.57</v>
      </c>
      <c r="I516" s="46">
        <v>63.55</v>
      </c>
      <c r="J516" s="46" t="s">
        <v>177</v>
      </c>
      <c r="K516" s="46" t="s">
        <v>177</v>
      </c>
      <c r="L516" s="46" t="s">
        <v>177</v>
      </c>
      <c r="M516" s="46" t="s">
        <v>177</v>
      </c>
      <c r="N516" s="46" t="s">
        <v>177</v>
      </c>
      <c r="O516" s="48">
        <f t="shared" si="8"/>
        <v>59.347500000000004</v>
      </c>
    </row>
    <row r="517" spans="1:15">
      <c r="A517" s="46" t="s">
        <v>667</v>
      </c>
      <c r="B517" s="46">
        <v>54.9</v>
      </c>
      <c r="C517" s="46">
        <v>54.81</v>
      </c>
      <c r="D517" s="46">
        <v>55.19</v>
      </c>
      <c r="E517" s="46">
        <v>55.9</v>
      </c>
      <c r="F517" s="46">
        <v>56.42</v>
      </c>
      <c r="G517" s="46">
        <v>56.59</v>
      </c>
      <c r="H517" s="46">
        <v>57.19</v>
      </c>
      <c r="I517" s="46">
        <v>57.29</v>
      </c>
      <c r="J517" s="46">
        <v>50.25</v>
      </c>
      <c r="K517" s="46">
        <v>50.19</v>
      </c>
      <c r="L517" s="46">
        <v>51.62</v>
      </c>
      <c r="M517" s="46">
        <v>50.95</v>
      </c>
      <c r="N517" s="46">
        <v>51.37</v>
      </c>
      <c r="O517" s="48">
        <f t="shared" si="8"/>
        <v>54.05153846153847</v>
      </c>
    </row>
    <row r="518" spans="1:15">
      <c r="A518" s="46" t="s">
        <v>668</v>
      </c>
      <c r="B518" s="46">
        <v>54.87</v>
      </c>
      <c r="C518" s="46">
        <v>51.08</v>
      </c>
      <c r="D518" s="46">
        <v>51.13</v>
      </c>
      <c r="E518" s="46">
        <v>49.71</v>
      </c>
      <c r="F518" s="46">
        <v>60.19</v>
      </c>
      <c r="G518" s="46">
        <v>63.37</v>
      </c>
      <c r="H518" s="46">
        <v>58.05</v>
      </c>
      <c r="I518" s="46">
        <v>50.54</v>
      </c>
      <c r="J518" s="46">
        <v>47.51</v>
      </c>
      <c r="K518" s="46">
        <v>47.37</v>
      </c>
      <c r="L518" s="46">
        <v>47.17</v>
      </c>
      <c r="M518" s="46">
        <v>47.02</v>
      </c>
      <c r="N518" s="46">
        <v>46.88</v>
      </c>
      <c r="O518" s="48">
        <f t="shared" si="8"/>
        <v>51.914615384615381</v>
      </c>
    </row>
    <row r="519" spans="1:15" s="48" customFormat="1">
      <c r="A519" s="48" t="s">
        <v>669</v>
      </c>
      <c r="B519" s="48">
        <v>54.68</v>
      </c>
      <c r="C519" s="48">
        <v>53.87</v>
      </c>
      <c r="D519" s="48">
        <v>54.66</v>
      </c>
      <c r="E519" s="48">
        <v>55.16</v>
      </c>
      <c r="F519" s="48">
        <v>55.06</v>
      </c>
      <c r="G519" s="48">
        <v>55.98</v>
      </c>
      <c r="H519" s="48">
        <v>55.7</v>
      </c>
      <c r="I519" s="48">
        <v>55.21</v>
      </c>
      <c r="J519" s="48">
        <v>61.41</v>
      </c>
      <c r="K519" s="48">
        <v>60.48</v>
      </c>
      <c r="L519" s="48">
        <v>58.75</v>
      </c>
      <c r="M519" s="48">
        <v>58.63</v>
      </c>
      <c r="N519" s="48">
        <v>62.93</v>
      </c>
      <c r="O519" s="50">
        <f t="shared" si="8"/>
        <v>57.116923076923065</v>
      </c>
    </row>
    <row r="520" spans="1:15">
      <c r="A520" s="46" t="s">
        <v>670</v>
      </c>
      <c r="B520" s="46">
        <v>54.65</v>
      </c>
      <c r="C520" s="46">
        <v>55.23</v>
      </c>
      <c r="D520" s="46">
        <v>55.15</v>
      </c>
      <c r="E520" s="46">
        <v>59.08</v>
      </c>
      <c r="F520" s="46">
        <v>63</v>
      </c>
      <c r="G520" s="46">
        <v>64.42</v>
      </c>
      <c r="H520" s="46">
        <v>56.62</v>
      </c>
      <c r="I520" s="46">
        <v>55.05</v>
      </c>
      <c r="J520" s="46">
        <v>48.59</v>
      </c>
      <c r="K520" s="46">
        <v>45.18</v>
      </c>
      <c r="L520" s="46">
        <v>46.69</v>
      </c>
      <c r="M520" s="46">
        <v>45.18</v>
      </c>
      <c r="N520" s="46">
        <v>43.84</v>
      </c>
      <c r="O520" s="48">
        <f t="shared" si="8"/>
        <v>53.283076923076926</v>
      </c>
    </row>
    <row r="521" spans="1:15">
      <c r="A521" s="46" t="s">
        <v>671</v>
      </c>
      <c r="B521" s="46">
        <v>54.64</v>
      </c>
      <c r="C521" s="46">
        <v>56.3</v>
      </c>
      <c r="D521" s="46">
        <v>60.86</v>
      </c>
      <c r="E521" s="46">
        <v>56.35</v>
      </c>
      <c r="F521" s="46">
        <v>53.3</v>
      </c>
      <c r="G521" s="46">
        <v>54.19</v>
      </c>
      <c r="H521" s="46">
        <v>51.47</v>
      </c>
      <c r="I521" s="46">
        <v>53.14</v>
      </c>
      <c r="J521" s="46">
        <v>53.5</v>
      </c>
      <c r="K521" s="46">
        <v>53.05</v>
      </c>
      <c r="L521" s="46">
        <v>52.1</v>
      </c>
      <c r="M521" s="46">
        <v>51.92</v>
      </c>
      <c r="N521" s="46">
        <v>51.35</v>
      </c>
      <c r="O521" s="48">
        <f t="shared" si="8"/>
        <v>54.013076923076923</v>
      </c>
    </row>
    <row r="522" spans="1:15">
      <c r="A522" s="46" t="s">
        <v>672</v>
      </c>
      <c r="B522" s="46">
        <v>54.53</v>
      </c>
      <c r="C522" s="46">
        <v>53.81</v>
      </c>
      <c r="D522" s="46">
        <v>51.78</v>
      </c>
      <c r="E522" s="46">
        <v>53.07</v>
      </c>
      <c r="F522" s="46">
        <v>52.76</v>
      </c>
      <c r="G522" s="46">
        <v>53.49</v>
      </c>
      <c r="H522" s="46">
        <v>54.13</v>
      </c>
      <c r="I522" s="46">
        <v>55</v>
      </c>
      <c r="J522" s="46">
        <v>51.91</v>
      </c>
      <c r="K522" s="46">
        <v>51.28</v>
      </c>
      <c r="L522" s="46">
        <v>50.56</v>
      </c>
      <c r="M522" s="46">
        <v>50.21</v>
      </c>
      <c r="N522" s="46">
        <v>50.19</v>
      </c>
      <c r="O522" s="48">
        <f t="shared" si="8"/>
        <v>52.516923076923078</v>
      </c>
    </row>
    <row r="523" spans="1:15">
      <c r="A523" s="46" t="s">
        <v>673</v>
      </c>
      <c r="B523" s="46">
        <v>54.5</v>
      </c>
      <c r="C523" s="46">
        <v>53.64</v>
      </c>
      <c r="D523" s="46">
        <v>52.78</v>
      </c>
      <c r="E523" s="46">
        <v>56.88</v>
      </c>
      <c r="F523" s="46">
        <v>61.71</v>
      </c>
      <c r="G523" s="46">
        <v>57.94</v>
      </c>
      <c r="H523" s="46">
        <v>52.46</v>
      </c>
      <c r="I523" s="46">
        <v>56.29</v>
      </c>
      <c r="J523" s="46">
        <v>51.33</v>
      </c>
      <c r="K523" s="46">
        <v>50.08</v>
      </c>
      <c r="L523" s="46">
        <v>49.96</v>
      </c>
      <c r="M523" s="46">
        <v>48.93</v>
      </c>
      <c r="N523" s="46">
        <v>46.66</v>
      </c>
      <c r="O523" s="48">
        <f t="shared" si="8"/>
        <v>53.32</v>
      </c>
    </row>
    <row r="524" spans="1:15">
      <c r="A524" s="46" t="s">
        <v>674</v>
      </c>
      <c r="B524" s="46">
        <v>54.15</v>
      </c>
      <c r="C524" s="46">
        <v>54.81</v>
      </c>
      <c r="D524" s="46">
        <v>56.66</v>
      </c>
      <c r="E524" s="46">
        <v>57.34</v>
      </c>
      <c r="F524" s="46">
        <v>54.55</v>
      </c>
      <c r="G524" s="46">
        <v>53.15</v>
      </c>
      <c r="H524" s="46">
        <v>55.72</v>
      </c>
      <c r="I524" s="46">
        <v>56.27</v>
      </c>
      <c r="J524" s="46">
        <v>49.86</v>
      </c>
      <c r="K524" s="46">
        <v>47.43</v>
      </c>
      <c r="L524" s="46">
        <v>48.83</v>
      </c>
      <c r="M524" s="46">
        <v>49.17</v>
      </c>
      <c r="N524" s="46">
        <v>48.31</v>
      </c>
      <c r="O524" s="48">
        <f t="shared" si="8"/>
        <v>52.78846153846154</v>
      </c>
    </row>
    <row r="525" spans="1:15">
      <c r="A525" s="46" t="s">
        <v>675</v>
      </c>
      <c r="B525" s="46">
        <v>54.15</v>
      </c>
      <c r="C525" s="46">
        <v>54.28</v>
      </c>
      <c r="D525" s="46">
        <v>54.02</v>
      </c>
      <c r="E525" s="46">
        <v>54.02</v>
      </c>
      <c r="F525" s="46">
        <v>54.51</v>
      </c>
      <c r="G525" s="46">
        <v>55.2</v>
      </c>
      <c r="H525" s="46">
        <v>55.47</v>
      </c>
      <c r="I525" s="46">
        <v>62.16</v>
      </c>
      <c r="J525" s="46">
        <v>61.37</v>
      </c>
      <c r="K525" s="46">
        <v>61.19</v>
      </c>
      <c r="L525" s="46">
        <v>60.93</v>
      </c>
      <c r="M525" s="46">
        <v>60.73</v>
      </c>
      <c r="N525" s="46">
        <v>60.55</v>
      </c>
      <c r="O525" s="48">
        <f t="shared" si="8"/>
        <v>57.583076923076909</v>
      </c>
    </row>
    <row r="526" spans="1:15">
      <c r="A526" s="46" t="s">
        <v>676</v>
      </c>
      <c r="B526" s="46">
        <v>53.88</v>
      </c>
      <c r="C526" s="46">
        <v>53.55</v>
      </c>
      <c r="D526" s="46">
        <v>53.98</v>
      </c>
      <c r="E526" s="46">
        <v>53.64</v>
      </c>
      <c r="F526" s="46">
        <v>54.2</v>
      </c>
      <c r="G526" s="46">
        <v>54.52</v>
      </c>
      <c r="H526" s="46">
        <v>54.05</v>
      </c>
      <c r="I526" s="46">
        <v>53.37</v>
      </c>
      <c r="J526" s="46">
        <v>61.67</v>
      </c>
      <c r="K526" s="46">
        <v>55.59</v>
      </c>
      <c r="L526" s="46">
        <v>59.32</v>
      </c>
      <c r="M526" s="46">
        <v>61.56</v>
      </c>
      <c r="N526" s="46">
        <v>60.28</v>
      </c>
      <c r="O526" s="48">
        <f t="shared" si="8"/>
        <v>56.123846153846166</v>
      </c>
    </row>
    <row r="527" spans="1:15">
      <c r="A527" s="46" t="s">
        <v>677</v>
      </c>
      <c r="B527" s="46">
        <v>53.77</v>
      </c>
      <c r="C527" s="46">
        <v>53.73</v>
      </c>
      <c r="D527" s="46">
        <v>53.26</v>
      </c>
      <c r="E527" s="46">
        <v>52.81</v>
      </c>
      <c r="F527" s="46">
        <v>53.29</v>
      </c>
      <c r="G527" s="46">
        <v>53.37</v>
      </c>
      <c r="H527" s="46">
        <v>54.9</v>
      </c>
      <c r="I527" s="46">
        <v>54.67</v>
      </c>
      <c r="J527" s="46">
        <v>50.85</v>
      </c>
      <c r="K527" s="46">
        <v>50.17</v>
      </c>
      <c r="L527" s="46">
        <v>49.76</v>
      </c>
      <c r="M527" s="46">
        <v>50.66</v>
      </c>
      <c r="N527" s="46">
        <v>49.03</v>
      </c>
      <c r="O527" s="48">
        <f t="shared" si="8"/>
        <v>52.328461538461539</v>
      </c>
    </row>
    <row r="528" spans="1:15">
      <c r="A528" s="46" t="s">
        <v>678</v>
      </c>
      <c r="B528" s="46">
        <v>53.67</v>
      </c>
      <c r="C528" s="46">
        <v>49.83</v>
      </c>
      <c r="D528" s="46">
        <v>48.84</v>
      </c>
      <c r="E528" s="46">
        <v>47.63</v>
      </c>
      <c r="F528" s="46">
        <v>46.81</v>
      </c>
      <c r="G528" s="46">
        <v>50.75</v>
      </c>
      <c r="H528" s="46">
        <v>49.62</v>
      </c>
      <c r="I528" s="46">
        <v>50.09</v>
      </c>
      <c r="J528" s="46">
        <v>54.71</v>
      </c>
      <c r="K528" s="46">
        <v>68.81</v>
      </c>
      <c r="L528" s="46">
        <v>68.52</v>
      </c>
      <c r="M528" s="46">
        <v>68.3</v>
      </c>
      <c r="N528" s="46">
        <v>68.099999999999994</v>
      </c>
      <c r="O528" s="48">
        <f t="shared" si="8"/>
        <v>55.821538461538459</v>
      </c>
    </row>
    <row r="529" spans="1:15">
      <c r="A529" s="46" t="s">
        <v>679</v>
      </c>
      <c r="B529" s="46">
        <v>53.59</v>
      </c>
      <c r="C529" s="46">
        <v>50.73</v>
      </c>
      <c r="D529" s="46">
        <v>48.93</v>
      </c>
      <c r="E529" s="46">
        <v>50.55</v>
      </c>
      <c r="F529" s="46">
        <v>48.17</v>
      </c>
      <c r="G529" s="46">
        <v>45.52</v>
      </c>
      <c r="H529" s="46">
        <v>53.52</v>
      </c>
      <c r="I529" s="46">
        <v>57.57</v>
      </c>
      <c r="J529" s="46">
        <v>44.77</v>
      </c>
      <c r="K529" s="46">
        <v>44.63</v>
      </c>
      <c r="L529" s="46">
        <v>44.63</v>
      </c>
      <c r="M529" s="46">
        <v>45.73</v>
      </c>
      <c r="N529" s="46">
        <v>42.39</v>
      </c>
      <c r="O529" s="48">
        <f t="shared" si="8"/>
        <v>48.517692307692307</v>
      </c>
    </row>
    <row r="530" spans="1:15">
      <c r="A530" s="46" t="s">
        <v>680</v>
      </c>
      <c r="B530" s="46">
        <v>53.41</v>
      </c>
      <c r="C530" s="46">
        <v>52.88</v>
      </c>
      <c r="D530" s="46">
        <v>50.9</v>
      </c>
      <c r="E530" s="46">
        <v>50.77</v>
      </c>
      <c r="F530" s="46">
        <v>52.3</v>
      </c>
      <c r="G530" s="46">
        <v>51.97</v>
      </c>
      <c r="H530" s="46">
        <v>51.51</v>
      </c>
      <c r="I530" s="46">
        <v>51.68</v>
      </c>
      <c r="J530" s="46">
        <v>48.2</v>
      </c>
      <c r="K530" s="46">
        <v>49.06</v>
      </c>
      <c r="L530" s="46">
        <v>49.3</v>
      </c>
      <c r="M530" s="46">
        <v>49.74</v>
      </c>
      <c r="N530" s="46">
        <v>49.38</v>
      </c>
      <c r="O530" s="48">
        <f t="shared" si="8"/>
        <v>50.853846153846156</v>
      </c>
    </row>
    <row r="531" spans="1:15">
      <c r="A531" s="46" t="s">
        <v>681</v>
      </c>
      <c r="B531" s="46">
        <v>53.37</v>
      </c>
      <c r="C531" s="46">
        <v>60.97</v>
      </c>
      <c r="D531" s="46">
        <v>67.52</v>
      </c>
      <c r="E531" s="46">
        <v>61.31</v>
      </c>
      <c r="F531" s="46">
        <v>63.49</v>
      </c>
      <c r="G531" s="46">
        <v>73.36</v>
      </c>
      <c r="H531" s="46">
        <v>74.72</v>
      </c>
      <c r="I531" s="46">
        <v>69.069999999999993</v>
      </c>
      <c r="J531" s="46">
        <v>66.41</v>
      </c>
      <c r="K531" s="46">
        <v>64.22</v>
      </c>
      <c r="L531" s="46">
        <v>63.26</v>
      </c>
      <c r="M531" s="46">
        <v>60.95</v>
      </c>
      <c r="N531" s="46">
        <v>61.02</v>
      </c>
      <c r="O531" s="48">
        <f t="shared" si="8"/>
        <v>64.59</v>
      </c>
    </row>
    <row r="532" spans="1:15">
      <c r="A532" s="46" t="s">
        <v>682</v>
      </c>
      <c r="B532" s="46">
        <v>53.35</v>
      </c>
      <c r="C532" s="46">
        <v>53.47</v>
      </c>
      <c r="D532" s="46">
        <v>57.34</v>
      </c>
      <c r="E532" s="46">
        <v>57.46</v>
      </c>
      <c r="F532" s="46">
        <v>56.95</v>
      </c>
      <c r="G532" s="46">
        <v>58.71</v>
      </c>
      <c r="H532" s="46">
        <v>71.19</v>
      </c>
      <c r="I532" s="46">
        <v>73.150000000000006</v>
      </c>
      <c r="J532" s="46">
        <v>50.2</v>
      </c>
      <c r="K532" s="46">
        <v>55.36</v>
      </c>
      <c r="L532" s="46">
        <v>56.49</v>
      </c>
      <c r="M532" s="46">
        <v>57.38</v>
      </c>
      <c r="N532" s="46">
        <v>55.24</v>
      </c>
      <c r="O532" s="48">
        <f t="shared" si="8"/>
        <v>58.176153846153852</v>
      </c>
    </row>
    <row r="533" spans="1:15">
      <c r="A533" s="46" t="s">
        <v>683</v>
      </c>
      <c r="B533" s="46">
        <v>53.33</v>
      </c>
      <c r="C533" s="46">
        <v>53.33</v>
      </c>
      <c r="D533" s="46">
        <v>53.33</v>
      </c>
      <c r="E533" s="46">
        <v>53.33</v>
      </c>
      <c r="F533" s="46">
        <v>53.33</v>
      </c>
      <c r="G533" s="46">
        <v>53.33</v>
      </c>
      <c r="H533" s="46">
        <v>53.33</v>
      </c>
      <c r="I533" s="46">
        <v>53.33</v>
      </c>
      <c r="J533" s="46" t="s">
        <v>177</v>
      </c>
      <c r="K533" s="46" t="s">
        <v>177</v>
      </c>
      <c r="L533" s="46" t="s">
        <v>177</v>
      </c>
      <c r="M533" s="46" t="s">
        <v>177</v>
      </c>
      <c r="N533" s="46" t="s">
        <v>177</v>
      </c>
      <c r="O533" s="48">
        <f t="shared" si="8"/>
        <v>53.329999999999991</v>
      </c>
    </row>
    <row r="534" spans="1:15">
      <c r="A534" s="46" t="s">
        <v>684</v>
      </c>
      <c r="B534" s="46">
        <v>53.27</v>
      </c>
      <c r="C534" s="46">
        <v>54.07</v>
      </c>
      <c r="D534" s="46">
        <v>54.39</v>
      </c>
      <c r="E534" s="46">
        <v>54.23</v>
      </c>
      <c r="F534" s="46">
        <v>55.72</v>
      </c>
      <c r="G534" s="46">
        <v>59.22</v>
      </c>
      <c r="H534" s="46">
        <v>63.25</v>
      </c>
      <c r="I534" s="46">
        <v>63.41</v>
      </c>
      <c r="J534" s="46">
        <v>57.23</v>
      </c>
      <c r="K534" s="46">
        <v>56.8</v>
      </c>
      <c r="L534" s="46">
        <v>55.96</v>
      </c>
      <c r="M534" s="46">
        <v>56.18</v>
      </c>
      <c r="N534" s="46">
        <v>58.71</v>
      </c>
      <c r="O534" s="48">
        <f t="shared" si="8"/>
        <v>57.110769230769229</v>
      </c>
    </row>
    <row r="535" spans="1:15">
      <c r="A535" s="46" t="s">
        <v>189</v>
      </c>
      <c r="B535" s="46">
        <v>53.24</v>
      </c>
      <c r="C535" s="46">
        <v>52.85</v>
      </c>
      <c r="D535" s="46">
        <v>52.67</v>
      </c>
      <c r="E535" s="46">
        <v>53.13</v>
      </c>
      <c r="F535" s="46">
        <v>53.43</v>
      </c>
      <c r="G535" s="46">
        <v>52.72</v>
      </c>
      <c r="H535" s="46">
        <v>52.51</v>
      </c>
      <c r="I535" s="46">
        <v>52.55</v>
      </c>
      <c r="J535" s="46">
        <v>50.87</v>
      </c>
      <c r="K535" s="46">
        <v>52.25</v>
      </c>
      <c r="L535" s="46">
        <v>52.88</v>
      </c>
      <c r="M535" s="46">
        <v>52.74</v>
      </c>
      <c r="N535" s="46">
        <v>52.46</v>
      </c>
      <c r="O535" s="48">
        <f t="shared" si="8"/>
        <v>52.638461538461542</v>
      </c>
    </row>
    <row r="536" spans="1:15">
      <c r="A536" s="46" t="s">
        <v>685</v>
      </c>
      <c r="B536" s="46">
        <v>53.22</v>
      </c>
      <c r="C536" s="46">
        <v>49.05</v>
      </c>
      <c r="D536" s="46">
        <v>42.85</v>
      </c>
      <c r="E536" s="46">
        <v>44.13</v>
      </c>
      <c r="F536" s="46">
        <v>43.64</v>
      </c>
      <c r="G536" s="46">
        <v>41.52</v>
      </c>
      <c r="H536" s="46">
        <v>45.4</v>
      </c>
      <c r="I536" s="46">
        <v>50.18</v>
      </c>
      <c r="J536" s="46">
        <v>55.97</v>
      </c>
      <c r="K536" s="46">
        <v>53.14</v>
      </c>
      <c r="L536" s="46">
        <v>50.61</v>
      </c>
      <c r="M536" s="46" t="s">
        <v>177</v>
      </c>
      <c r="N536" s="46" t="s">
        <v>177</v>
      </c>
      <c r="O536" s="48">
        <f t="shared" si="8"/>
        <v>48.155454545454539</v>
      </c>
    </row>
    <row r="537" spans="1:15">
      <c r="A537" s="46" t="s">
        <v>686</v>
      </c>
      <c r="B537" s="46">
        <v>53.18</v>
      </c>
      <c r="C537" s="46">
        <v>53.62</v>
      </c>
      <c r="D537" s="46">
        <v>55.05</v>
      </c>
      <c r="E537" s="46">
        <v>54.05</v>
      </c>
      <c r="F537" s="46">
        <v>56</v>
      </c>
      <c r="G537" s="46">
        <v>54.15</v>
      </c>
      <c r="H537" s="46">
        <v>54.33</v>
      </c>
      <c r="I537" s="46">
        <v>53.77</v>
      </c>
      <c r="J537" s="46">
        <v>49.01</v>
      </c>
      <c r="K537" s="46">
        <v>48.87</v>
      </c>
      <c r="L537" s="46">
        <v>48.66</v>
      </c>
      <c r="M537" s="46">
        <v>48.5</v>
      </c>
      <c r="N537" s="46">
        <v>48.36</v>
      </c>
      <c r="O537" s="48">
        <f t="shared" si="8"/>
        <v>52.119230769230754</v>
      </c>
    </row>
    <row r="538" spans="1:15">
      <c r="A538" s="46" t="s">
        <v>687</v>
      </c>
      <c r="B538" s="46">
        <v>53.05</v>
      </c>
      <c r="C538" s="46">
        <v>53.05</v>
      </c>
      <c r="D538" s="46">
        <v>53.05</v>
      </c>
      <c r="E538" s="46">
        <v>53.05</v>
      </c>
      <c r="F538" s="46">
        <v>53.05</v>
      </c>
      <c r="G538" s="46">
        <v>53.05</v>
      </c>
      <c r="H538" s="46">
        <v>53.05</v>
      </c>
      <c r="I538" s="46">
        <v>53.05</v>
      </c>
      <c r="J538" s="46" t="s">
        <v>177</v>
      </c>
      <c r="K538" s="46" t="s">
        <v>177</v>
      </c>
      <c r="L538" s="46" t="s">
        <v>177</v>
      </c>
      <c r="M538" s="46" t="s">
        <v>177</v>
      </c>
      <c r="N538" s="46" t="s">
        <v>177</v>
      </c>
      <c r="O538" s="48">
        <f t="shared" si="8"/>
        <v>53.050000000000004</v>
      </c>
    </row>
    <row r="539" spans="1:15">
      <c r="A539" s="46" t="s">
        <v>688</v>
      </c>
      <c r="B539" s="46">
        <v>52.77</v>
      </c>
      <c r="C539" s="46">
        <v>47.78</v>
      </c>
      <c r="D539" s="46">
        <v>47.78</v>
      </c>
      <c r="E539" s="46">
        <v>54.46</v>
      </c>
      <c r="F539" s="46">
        <v>56.28</v>
      </c>
      <c r="G539" s="46">
        <v>56.28</v>
      </c>
      <c r="H539" s="46">
        <v>52.37</v>
      </c>
      <c r="I539" s="46">
        <v>52.37</v>
      </c>
      <c r="J539" s="46">
        <v>63.21</v>
      </c>
      <c r="K539" s="46">
        <v>63.03</v>
      </c>
      <c r="L539" s="46">
        <v>62.76</v>
      </c>
      <c r="M539" s="46">
        <v>62.56</v>
      </c>
      <c r="N539" s="46">
        <v>62.38</v>
      </c>
      <c r="O539" s="48">
        <f t="shared" si="8"/>
        <v>56.463846153846163</v>
      </c>
    </row>
    <row r="540" spans="1:15" s="48" customFormat="1">
      <c r="A540" s="48" t="s">
        <v>689</v>
      </c>
      <c r="B540" s="48">
        <v>52.7</v>
      </c>
      <c r="C540" s="48">
        <v>52.7</v>
      </c>
      <c r="D540" s="48" t="s">
        <v>177</v>
      </c>
      <c r="E540" s="48" t="s">
        <v>177</v>
      </c>
      <c r="F540" s="48" t="s">
        <v>177</v>
      </c>
      <c r="G540" s="48" t="s">
        <v>177</v>
      </c>
      <c r="H540" s="48" t="s">
        <v>177</v>
      </c>
      <c r="I540" s="48">
        <v>41.11</v>
      </c>
      <c r="J540" s="48">
        <v>43.02</v>
      </c>
      <c r="K540" s="48">
        <v>44.34</v>
      </c>
      <c r="L540" s="48">
        <v>44.85</v>
      </c>
      <c r="M540" s="48">
        <v>44.81</v>
      </c>
      <c r="N540" s="48">
        <v>44.17</v>
      </c>
      <c r="O540" s="50">
        <f t="shared" si="8"/>
        <v>45.962500000000006</v>
      </c>
    </row>
    <row r="541" spans="1:15" s="48" customFormat="1">
      <c r="A541" s="48" t="s">
        <v>690</v>
      </c>
      <c r="B541" s="48">
        <v>52.4</v>
      </c>
      <c r="C541" s="48">
        <v>50.67</v>
      </c>
      <c r="D541" s="48">
        <v>48.83</v>
      </c>
      <c r="E541" s="48">
        <v>54.12</v>
      </c>
      <c r="F541" s="48">
        <v>56.5</v>
      </c>
      <c r="G541" s="48">
        <v>56.81</v>
      </c>
      <c r="H541" s="48">
        <v>54.84</v>
      </c>
      <c r="I541" s="48">
        <v>52.48</v>
      </c>
      <c r="J541" s="48">
        <v>49.09</v>
      </c>
      <c r="K541" s="48">
        <v>50.84</v>
      </c>
      <c r="L541" s="48">
        <v>50.29</v>
      </c>
      <c r="M541" s="48">
        <v>52.87</v>
      </c>
      <c r="N541" s="48">
        <v>49.15</v>
      </c>
      <c r="O541" s="50">
        <f t="shared" si="8"/>
        <v>52.222307692307695</v>
      </c>
    </row>
    <row r="542" spans="1:15">
      <c r="A542" s="46" t="s">
        <v>691</v>
      </c>
      <c r="B542" s="46">
        <v>51.88</v>
      </c>
      <c r="C542" s="46">
        <v>44.7</v>
      </c>
      <c r="D542" s="46">
        <v>44.7</v>
      </c>
      <c r="E542" s="46">
        <v>41.2</v>
      </c>
      <c r="F542" s="46">
        <v>41.2</v>
      </c>
      <c r="G542" s="46">
        <v>43.95</v>
      </c>
      <c r="H542" s="46">
        <v>43.95</v>
      </c>
      <c r="I542" s="46" t="s">
        <v>177</v>
      </c>
      <c r="J542" s="46">
        <v>50.2</v>
      </c>
      <c r="K542" s="46">
        <v>50.05</v>
      </c>
      <c r="L542" s="46">
        <v>49.84</v>
      </c>
      <c r="M542" s="46">
        <v>49.68</v>
      </c>
      <c r="N542" s="46">
        <v>49.53</v>
      </c>
      <c r="O542" s="48">
        <f t="shared" si="8"/>
        <v>46.74</v>
      </c>
    </row>
    <row r="543" spans="1:15">
      <c r="A543" s="49" t="s">
        <v>692</v>
      </c>
      <c r="B543" s="49">
        <v>51.85</v>
      </c>
      <c r="C543" s="49">
        <v>32.83</v>
      </c>
      <c r="D543" s="49">
        <v>30.34</v>
      </c>
      <c r="E543" s="49">
        <v>29.64</v>
      </c>
      <c r="F543" s="49">
        <v>30.19</v>
      </c>
      <c r="G543" s="49">
        <v>30.19</v>
      </c>
      <c r="H543" s="49">
        <v>30.03</v>
      </c>
      <c r="I543" s="49">
        <v>32.369999999999997</v>
      </c>
      <c r="J543" s="49">
        <v>27.54</v>
      </c>
      <c r="K543" s="49">
        <v>24.38</v>
      </c>
      <c r="L543" s="49">
        <v>24.28</v>
      </c>
      <c r="M543" s="49">
        <v>24.2</v>
      </c>
      <c r="N543" s="49">
        <v>24.13</v>
      </c>
      <c r="O543" s="48">
        <f t="shared" si="8"/>
        <v>30.151538461538458</v>
      </c>
    </row>
    <row r="544" spans="1:15">
      <c r="A544" s="46" t="s">
        <v>693</v>
      </c>
      <c r="B544" s="46">
        <v>51.68</v>
      </c>
      <c r="C544" s="46">
        <v>51.08</v>
      </c>
      <c r="D544" s="46">
        <v>50.42</v>
      </c>
      <c r="E544" s="46">
        <v>51.01</v>
      </c>
      <c r="F544" s="46">
        <v>49.87</v>
      </c>
      <c r="G544" s="46">
        <v>51.33</v>
      </c>
      <c r="H544" s="46">
        <v>53.38</v>
      </c>
      <c r="I544" s="46">
        <v>53.88</v>
      </c>
      <c r="J544" s="46">
        <v>50.69</v>
      </c>
      <c r="K544" s="46">
        <v>50.3</v>
      </c>
      <c r="L544" s="46">
        <v>51.19</v>
      </c>
      <c r="M544" s="46">
        <v>49.87</v>
      </c>
      <c r="N544" s="46">
        <v>50.11</v>
      </c>
      <c r="O544" s="48">
        <f t="shared" si="8"/>
        <v>51.139230769230764</v>
      </c>
    </row>
    <row r="545" spans="1:15">
      <c r="A545" s="46" t="s">
        <v>694</v>
      </c>
      <c r="B545" s="46">
        <v>51.31</v>
      </c>
      <c r="C545" s="46">
        <v>51.13</v>
      </c>
      <c r="D545" s="46">
        <v>50.43</v>
      </c>
      <c r="E545" s="46">
        <v>60.33</v>
      </c>
      <c r="F545" s="46">
        <v>68.41</v>
      </c>
      <c r="G545" s="46">
        <v>61.13</v>
      </c>
      <c r="H545" s="46">
        <v>63.66</v>
      </c>
      <c r="I545" s="46">
        <v>63.7</v>
      </c>
      <c r="J545" s="46">
        <v>54.47</v>
      </c>
      <c r="K545" s="46">
        <v>51.45</v>
      </c>
      <c r="L545" s="46">
        <v>54.07</v>
      </c>
      <c r="M545" s="46">
        <v>55.43</v>
      </c>
      <c r="N545" s="46">
        <v>56.06</v>
      </c>
      <c r="O545" s="48">
        <f t="shared" si="8"/>
        <v>57.044615384615376</v>
      </c>
    </row>
    <row r="546" spans="1:15">
      <c r="A546" s="46" t="s">
        <v>695</v>
      </c>
      <c r="B546" s="46">
        <v>51.2</v>
      </c>
      <c r="C546" s="46">
        <v>50.71</v>
      </c>
      <c r="D546" s="46">
        <v>45.23</v>
      </c>
      <c r="E546" s="46">
        <v>58.26</v>
      </c>
      <c r="F546" s="46">
        <v>59.1</v>
      </c>
      <c r="G546" s="46">
        <v>58.54</v>
      </c>
      <c r="H546" s="46">
        <v>56.63</v>
      </c>
      <c r="I546" s="46">
        <v>79.22</v>
      </c>
      <c r="J546" s="46">
        <v>73.17</v>
      </c>
      <c r="K546" s="46">
        <v>73.17</v>
      </c>
      <c r="L546" s="46">
        <v>63.96</v>
      </c>
      <c r="M546" s="46">
        <v>63.76</v>
      </c>
      <c r="N546" s="46">
        <v>60.98</v>
      </c>
      <c r="O546" s="48">
        <f t="shared" si="8"/>
        <v>61.071538461538459</v>
      </c>
    </row>
    <row r="547" spans="1:15">
      <c r="A547" s="46" t="s">
        <v>696</v>
      </c>
      <c r="B547" s="46">
        <v>51.04</v>
      </c>
      <c r="C547" s="46">
        <v>51.04</v>
      </c>
      <c r="D547" s="46">
        <v>51.04</v>
      </c>
      <c r="E547" s="46">
        <v>51.04</v>
      </c>
      <c r="F547" s="46">
        <v>51.04</v>
      </c>
      <c r="G547" s="46">
        <v>52.77</v>
      </c>
      <c r="H547" s="46">
        <v>52.68</v>
      </c>
      <c r="I547" s="46">
        <v>55.41</v>
      </c>
      <c r="J547" s="46" t="s">
        <v>177</v>
      </c>
      <c r="K547" s="46" t="s">
        <v>177</v>
      </c>
      <c r="L547" s="46" t="s">
        <v>177</v>
      </c>
      <c r="M547" s="46" t="s">
        <v>177</v>
      </c>
      <c r="N547" s="46" t="s">
        <v>177</v>
      </c>
      <c r="O547" s="48">
        <f t="shared" si="8"/>
        <v>52.007499999999993</v>
      </c>
    </row>
    <row r="548" spans="1:15">
      <c r="A548" s="46" t="s">
        <v>697</v>
      </c>
      <c r="B548" s="46">
        <v>50.94</v>
      </c>
      <c r="C548" s="46">
        <v>52.55</v>
      </c>
      <c r="D548" s="46">
        <v>52.6</v>
      </c>
      <c r="E548" s="46">
        <v>51.04</v>
      </c>
      <c r="F548" s="46">
        <v>51.52</v>
      </c>
      <c r="G548" s="46">
        <v>53.69</v>
      </c>
      <c r="H548" s="46">
        <v>61.82</v>
      </c>
      <c r="I548" s="46">
        <v>58.54</v>
      </c>
      <c r="J548" s="46">
        <v>54.94</v>
      </c>
      <c r="K548" s="46">
        <v>46.86</v>
      </c>
      <c r="L548" s="46">
        <v>49.08</v>
      </c>
      <c r="M548" s="46">
        <v>51.33</v>
      </c>
      <c r="N548" s="46">
        <v>54.58</v>
      </c>
      <c r="O548" s="48">
        <f t="shared" si="8"/>
        <v>53.037692307692318</v>
      </c>
    </row>
    <row r="549" spans="1:15">
      <c r="A549" s="46" t="s">
        <v>698</v>
      </c>
      <c r="B549" s="46">
        <v>50.77</v>
      </c>
      <c r="C549" s="46">
        <v>57.63</v>
      </c>
      <c r="D549" s="46">
        <v>57.51</v>
      </c>
      <c r="E549" s="46">
        <v>56.66</v>
      </c>
      <c r="F549" s="46">
        <v>57.09</v>
      </c>
      <c r="G549" s="46">
        <v>53.49</v>
      </c>
      <c r="H549" s="46">
        <v>51.81</v>
      </c>
      <c r="I549" s="46">
        <v>49.91</v>
      </c>
      <c r="J549" s="46">
        <v>52.01</v>
      </c>
      <c r="K549" s="46">
        <v>51.86</v>
      </c>
      <c r="L549" s="46">
        <v>51.64</v>
      </c>
      <c r="M549" s="46">
        <v>51.47</v>
      </c>
      <c r="N549" s="46">
        <v>51.32</v>
      </c>
      <c r="O549" s="48">
        <f t="shared" si="8"/>
        <v>53.320769230769237</v>
      </c>
    </row>
    <row r="550" spans="1:15" s="48" customFormat="1">
      <c r="A550" s="48" t="s">
        <v>699</v>
      </c>
      <c r="B550" s="48">
        <v>50.76</v>
      </c>
      <c r="C550" s="48">
        <v>50.76</v>
      </c>
      <c r="D550" s="48">
        <v>51.7</v>
      </c>
      <c r="E550" s="48">
        <v>51.7</v>
      </c>
      <c r="F550" s="48">
        <v>52.17</v>
      </c>
      <c r="G550" s="48">
        <v>52.84</v>
      </c>
      <c r="H550" s="48">
        <v>53.33</v>
      </c>
      <c r="I550" s="48">
        <v>53.58</v>
      </c>
      <c r="J550" s="48">
        <v>52.01</v>
      </c>
      <c r="K550" s="48">
        <v>51.86</v>
      </c>
      <c r="L550" s="48">
        <v>51.64</v>
      </c>
      <c r="M550" s="48">
        <v>51.47</v>
      </c>
      <c r="N550" s="48">
        <v>51.32</v>
      </c>
      <c r="O550" s="50">
        <f t="shared" si="8"/>
        <v>51.933846153846162</v>
      </c>
    </row>
    <row r="551" spans="1:15">
      <c r="A551" s="46" t="s">
        <v>700</v>
      </c>
      <c r="B551" s="46">
        <v>50.54</v>
      </c>
      <c r="C551" s="46">
        <v>51.48</v>
      </c>
      <c r="D551" s="46">
        <v>53.17</v>
      </c>
      <c r="E551" s="46">
        <v>53.1</v>
      </c>
      <c r="F551" s="46">
        <v>51.57</v>
      </c>
      <c r="G551" s="46">
        <v>52.05</v>
      </c>
      <c r="H551" s="46">
        <v>54.16</v>
      </c>
      <c r="I551" s="46">
        <v>55.33</v>
      </c>
      <c r="J551" s="46">
        <v>47.64</v>
      </c>
      <c r="K551" s="46">
        <v>51.87</v>
      </c>
      <c r="L551" s="46">
        <v>50.44</v>
      </c>
      <c r="M551" s="46">
        <v>43.44</v>
      </c>
      <c r="N551" s="46">
        <v>45.45</v>
      </c>
      <c r="O551" s="48">
        <f t="shared" si="8"/>
        <v>50.787692307692311</v>
      </c>
    </row>
    <row r="552" spans="1:15">
      <c r="A552" s="46" t="s">
        <v>701</v>
      </c>
      <c r="B552" s="46">
        <v>50.48</v>
      </c>
      <c r="C552" s="46">
        <v>50.48</v>
      </c>
      <c r="D552" s="46">
        <v>50.48</v>
      </c>
      <c r="E552" s="46">
        <v>50.48</v>
      </c>
      <c r="F552" s="46">
        <v>50.48</v>
      </c>
      <c r="G552" s="46">
        <v>50.48</v>
      </c>
      <c r="H552" s="46">
        <v>50.48</v>
      </c>
      <c r="I552" s="46">
        <v>50.48</v>
      </c>
      <c r="J552" s="46" t="s">
        <v>177</v>
      </c>
      <c r="K552" s="46" t="s">
        <v>177</v>
      </c>
      <c r="L552" s="46" t="s">
        <v>177</v>
      </c>
      <c r="M552" s="46" t="s">
        <v>177</v>
      </c>
      <c r="N552" s="46" t="s">
        <v>177</v>
      </c>
      <c r="O552" s="48">
        <f t="shared" si="8"/>
        <v>50.480000000000004</v>
      </c>
    </row>
    <row r="553" spans="1:15">
      <c r="A553" s="46" t="s">
        <v>702</v>
      </c>
      <c r="B553" s="46">
        <v>50.4</v>
      </c>
      <c r="C553" s="46" t="s">
        <v>177</v>
      </c>
      <c r="D553" s="46" t="s">
        <v>177</v>
      </c>
      <c r="E553" s="46">
        <v>48.94</v>
      </c>
      <c r="F553" s="46">
        <v>48.95</v>
      </c>
      <c r="G553" s="46">
        <v>48.43</v>
      </c>
      <c r="H553" s="46">
        <v>47.78</v>
      </c>
      <c r="I553" s="46">
        <v>45.5</v>
      </c>
      <c r="J553" s="46">
        <v>49.01</v>
      </c>
      <c r="K553" s="46">
        <v>48.87</v>
      </c>
      <c r="L553" s="46">
        <v>48.66</v>
      </c>
      <c r="M553" s="46">
        <v>48.5</v>
      </c>
      <c r="N553" s="46">
        <v>48.36</v>
      </c>
      <c r="O553" s="48">
        <f t="shared" si="8"/>
        <v>48.490909090909092</v>
      </c>
    </row>
    <row r="554" spans="1:15">
      <c r="A554" s="46" t="s">
        <v>703</v>
      </c>
      <c r="B554" s="46">
        <v>50.36</v>
      </c>
      <c r="C554" s="46">
        <v>49.64</v>
      </c>
      <c r="D554" s="46">
        <v>47.13</v>
      </c>
      <c r="E554" s="46">
        <v>48.73</v>
      </c>
      <c r="F554" s="46">
        <v>48.26</v>
      </c>
      <c r="G554" s="46">
        <v>49.28</v>
      </c>
      <c r="H554" s="46">
        <v>48.79</v>
      </c>
      <c r="I554" s="46">
        <v>49.09</v>
      </c>
      <c r="J554" s="46">
        <v>27.01</v>
      </c>
      <c r="K554" s="46">
        <v>30.43</v>
      </c>
      <c r="L554" s="46">
        <v>30.43</v>
      </c>
      <c r="M554" s="46">
        <v>29.02</v>
      </c>
      <c r="N554" s="46">
        <v>29.7</v>
      </c>
      <c r="O554" s="48">
        <f t="shared" si="8"/>
        <v>41.374615384615382</v>
      </c>
    </row>
    <row r="555" spans="1:15" s="48" customFormat="1">
      <c r="A555" s="48" t="s">
        <v>704</v>
      </c>
      <c r="B555" s="48">
        <v>50.2</v>
      </c>
      <c r="C555" s="48">
        <v>49.52</v>
      </c>
      <c r="D555" s="48">
        <v>46.95</v>
      </c>
      <c r="E555" s="48">
        <v>47.28</v>
      </c>
      <c r="F555" s="48">
        <v>47.15</v>
      </c>
      <c r="G555" s="48">
        <v>48.41</v>
      </c>
      <c r="H555" s="48">
        <v>49.17</v>
      </c>
      <c r="I555" s="48">
        <v>48.04</v>
      </c>
      <c r="J555" s="48">
        <v>48.62</v>
      </c>
      <c r="K555" s="48">
        <v>50.23</v>
      </c>
      <c r="L555" s="48">
        <v>53.3</v>
      </c>
      <c r="M555" s="48" t="s">
        <v>177</v>
      </c>
      <c r="N555" s="48" t="s">
        <v>177</v>
      </c>
      <c r="O555" s="50">
        <f t="shared" si="8"/>
        <v>48.988181818181822</v>
      </c>
    </row>
    <row r="556" spans="1:15" s="48" customFormat="1">
      <c r="A556" s="48" t="s">
        <v>705</v>
      </c>
      <c r="B556" s="48">
        <v>49.94</v>
      </c>
      <c r="C556" s="48">
        <v>49.9</v>
      </c>
      <c r="D556" s="48">
        <v>48.22</v>
      </c>
      <c r="E556" s="48">
        <v>48.42</v>
      </c>
      <c r="F556" s="48">
        <v>49.44</v>
      </c>
      <c r="G556" s="48">
        <v>48.49</v>
      </c>
      <c r="H556" s="48">
        <v>45.42</v>
      </c>
      <c r="I556" s="48">
        <v>45.66</v>
      </c>
      <c r="J556" s="48">
        <v>44.9</v>
      </c>
      <c r="K556" s="48">
        <v>44.75</v>
      </c>
      <c r="L556" s="48">
        <v>43.27</v>
      </c>
      <c r="M556" s="48">
        <v>42.95</v>
      </c>
      <c r="N556" s="48">
        <v>43.61</v>
      </c>
      <c r="O556" s="50">
        <f t="shared" si="8"/>
        <v>46.536153846153852</v>
      </c>
    </row>
    <row r="557" spans="1:15">
      <c r="A557" s="46" t="s">
        <v>487</v>
      </c>
      <c r="B557" s="46">
        <v>49.91</v>
      </c>
      <c r="C557" s="46">
        <v>49.91</v>
      </c>
      <c r="D557" s="46">
        <v>49.91</v>
      </c>
      <c r="E557" s="46">
        <v>53.73</v>
      </c>
      <c r="F557" s="46">
        <v>57.85</v>
      </c>
      <c r="G557" s="46">
        <v>56.68</v>
      </c>
      <c r="H557" s="46">
        <v>56.68</v>
      </c>
      <c r="I557" s="46">
        <v>56.68</v>
      </c>
      <c r="J557" s="46" t="s">
        <v>177</v>
      </c>
      <c r="K557" s="46" t="s">
        <v>177</v>
      </c>
      <c r="L557" s="46" t="s">
        <v>177</v>
      </c>
      <c r="M557" s="46" t="s">
        <v>177</v>
      </c>
      <c r="N557" s="46" t="s">
        <v>177</v>
      </c>
      <c r="O557" s="48">
        <f t="shared" si="8"/>
        <v>53.918750000000003</v>
      </c>
    </row>
    <row r="558" spans="1:15">
      <c r="A558" s="49" t="s">
        <v>706</v>
      </c>
      <c r="B558" s="49">
        <v>49.75</v>
      </c>
      <c r="C558" s="49">
        <v>49.75</v>
      </c>
      <c r="D558" s="49">
        <v>49.75</v>
      </c>
      <c r="E558" s="49">
        <v>49.75</v>
      </c>
      <c r="F558" s="49">
        <v>49.75</v>
      </c>
      <c r="G558" s="49">
        <v>49.75</v>
      </c>
      <c r="H558" s="49">
        <v>49.75</v>
      </c>
      <c r="I558" s="49">
        <v>49.75</v>
      </c>
      <c r="J558" s="49" t="s">
        <v>177</v>
      </c>
      <c r="K558" s="49" t="s">
        <v>177</v>
      </c>
      <c r="L558" s="49" t="s">
        <v>177</v>
      </c>
      <c r="M558" s="49" t="s">
        <v>177</v>
      </c>
      <c r="N558" s="49" t="s">
        <v>177</v>
      </c>
      <c r="O558" s="48">
        <f t="shared" si="8"/>
        <v>49.75</v>
      </c>
    </row>
    <row r="559" spans="1:15">
      <c r="A559" s="46" t="s">
        <v>707</v>
      </c>
      <c r="B559" s="46">
        <v>49.49</v>
      </c>
      <c r="C559" s="46">
        <v>48.05</v>
      </c>
      <c r="D559" s="46">
        <v>47.71</v>
      </c>
      <c r="E559" s="46">
        <v>48.49</v>
      </c>
      <c r="F559" s="46">
        <v>49.54</v>
      </c>
      <c r="G559" s="46">
        <v>51.57</v>
      </c>
      <c r="H559" s="46">
        <v>52.3</v>
      </c>
      <c r="I559" s="46">
        <v>54.19</v>
      </c>
      <c r="J559" s="46">
        <v>49.08</v>
      </c>
      <c r="K559" s="46">
        <v>49.75</v>
      </c>
      <c r="L559" s="46">
        <v>49.37</v>
      </c>
      <c r="M559" s="46">
        <v>49.17</v>
      </c>
      <c r="N559" s="46">
        <v>48.78</v>
      </c>
      <c r="O559" s="48">
        <f t="shared" si="8"/>
        <v>49.80692307692307</v>
      </c>
    </row>
    <row r="560" spans="1:15">
      <c r="A560" s="46" t="s">
        <v>708</v>
      </c>
      <c r="B560" s="46">
        <v>49.47</v>
      </c>
      <c r="C560" s="46">
        <v>40.86</v>
      </c>
      <c r="D560" s="46">
        <v>46.22</v>
      </c>
      <c r="E560" s="46">
        <v>56.79</v>
      </c>
      <c r="F560" s="46">
        <v>53.98</v>
      </c>
      <c r="G560" s="46">
        <v>45.39</v>
      </c>
      <c r="H560" s="46">
        <v>46.4</v>
      </c>
      <c r="I560" s="46">
        <v>48.21</v>
      </c>
      <c r="J560" s="46">
        <v>45.78</v>
      </c>
      <c r="K560" s="46">
        <v>45.24</v>
      </c>
      <c r="L560" s="46">
        <v>43.87</v>
      </c>
      <c r="M560" s="46">
        <v>40.28</v>
      </c>
      <c r="N560" s="46">
        <v>38.549999999999997</v>
      </c>
      <c r="O560" s="48">
        <f t="shared" si="8"/>
        <v>46.233846153846144</v>
      </c>
    </row>
    <row r="561" spans="1:15">
      <c r="A561" s="46" t="s">
        <v>709</v>
      </c>
      <c r="B561" s="46">
        <v>49.31</v>
      </c>
      <c r="C561" s="46">
        <v>52.08</v>
      </c>
      <c r="D561" s="46">
        <v>50.8</v>
      </c>
      <c r="E561" s="46">
        <v>58.91</v>
      </c>
      <c r="F561" s="46">
        <v>62.89</v>
      </c>
      <c r="G561" s="46">
        <v>60.1</v>
      </c>
      <c r="H561" s="46">
        <v>54.62</v>
      </c>
      <c r="I561" s="46">
        <v>51.77</v>
      </c>
      <c r="J561" s="46">
        <v>42.41</v>
      </c>
      <c r="K561" s="46">
        <v>42.84</v>
      </c>
      <c r="L561" s="46">
        <v>42.28</v>
      </c>
      <c r="M561" s="46">
        <v>42.96</v>
      </c>
      <c r="N561" s="46">
        <v>43.36</v>
      </c>
      <c r="O561" s="48">
        <f t="shared" si="8"/>
        <v>50.333076923076923</v>
      </c>
    </row>
    <row r="562" spans="1:15">
      <c r="A562" s="46" t="s">
        <v>563</v>
      </c>
      <c r="B562" s="46">
        <v>49.19</v>
      </c>
      <c r="C562" s="46">
        <v>49.19</v>
      </c>
      <c r="D562" s="46">
        <v>49.19</v>
      </c>
      <c r="E562" s="46">
        <v>49.19</v>
      </c>
      <c r="F562" s="46">
        <v>49.19</v>
      </c>
      <c r="G562" s="46">
        <v>49.19</v>
      </c>
      <c r="H562" s="46">
        <v>49.19</v>
      </c>
      <c r="I562" s="46">
        <v>49.19</v>
      </c>
      <c r="J562" s="46" t="s">
        <v>177</v>
      </c>
      <c r="K562" s="46" t="s">
        <v>177</v>
      </c>
      <c r="L562" s="46" t="s">
        <v>177</v>
      </c>
      <c r="M562" s="46" t="s">
        <v>177</v>
      </c>
      <c r="N562" s="46" t="s">
        <v>177</v>
      </c>
      <c r="O562" s="48">
        <f t="shared" si="8"/>
        <v>49.19</v>
      </c>
    </row>
    <row r="563" spans="1:15">
      <c r="A563" s="46" t="s">
        <v>710</v>
      </c>
      <c r="B563" s="46">
        <v>49.12</v>
      </c>
      <c r="C563" s="46">
        <v>48.63</v>
      </c>
      <c r="D563" s="46">
        <v>63.31</v>
      </c>
      <c r="E563" s="46">
        <v>71.39</v>
      </c>
      <c r="F563" s="46">
        <v>70.64</v>
      </c>
      <c r="G563" s="46">
        <v>66.44</v>
      </c>
      <c r="H563" s="46">
        <v>63.82</v>
      </c>
      <c r="I563" s="46">
        <v>62.46</v>
      </c>
      <c r="J563" s="46">
        <v>91.02</v>
      </c>
      <c r="K563" s="46">
        <v>90.75</v>
      </c>
      <c r="L563" s="46">
        <v>90.37</v>
      </c>
      <c r="M563" s="46">
        <v>90.08</v>
      </c>
      <c r="N563" s="46">
        <v>89.82</v>
      </c>
      <c r="O563" s="48">
        <f t="shared" si="8"/>
        <v>72.911538461538456</v>
      </c>
    </row>
    <row r="564" spans="1:15">
      <c r="A564" s="46" t="s">
        <v>711</v>
      </c>
      <c r="B564" s="46">
        <v>48.88</v>
      </c>
      <c r="C564" s="46">
        <v>48.88</v>
      </c>
      <c r="D564" s="46">
        <v>48.88</v>
      </c>
      <c r="E564" s="46">
        <v>48.88</v>
      </c>
      <c r="F564" s="46">
        <v>48.88</v>
      </c>
      <c r="G564" s="46">
        <v>48.88</v>
      </c>
      <c r="H564" s="46">
        <v>48.88</v>
      </c>
      <c r="I564" s="46">
        <v>48.88</v>
      </c>
      <c r="J564" s="46" t="s">
        <v>177</v>
      </c>
      <c r="K564" s="46" t="s">
        <v>177</v>
      </c>
      <c r="L564" s="46" t="s">
        <v>177</v>
      </c>
      <c r="M564" s="46" t="s">
        <v>177</v>
      </c>
      <c r="N564" s="46" t="s">
        <v>177</v>
      </c>
      <c r="O564" s="48">
        <f t="shared" si="8"/>
        <v>48.88</v>
      </c>
    </row>
    <row r="565" spans="1:15">
      <c r="A565" s="46" t="s">
        <v>712</v>
      </c>
      <c r="B565" s="46">
        <v>48.68</v>
      </c>
      <c r="C565" s="46">
        <v>46.73</v>
      </c>
      <c r="D565" s="46">
        <v>40.880000000000003</v>
      </c>
      <c r="E565" s="46">
        <v>57.11</v>
      </c>
      <c r="F565" s="46">
        <v>56.56</v>
      </c>
      <c r="G565" s="46">
        <v>39.78</v>
      </c>
      <c r="H565" s="46" t="s">
        <v>177</v>
      </c>
      <c r="I565" s="46" t="s">
        <v>177</v>
      </c>
      <c r="J565" s="46" t="s">
        <v>177</v>
      </c>
      <c r="K565" s="46" t="s">
        <v>177</v>
      </c>
      <c r="L565" s="46" t="s">
        <v>177</v>
      </c>
      <c r="M565" s="46" t="s">
        <v>177</v>
      </c>
      <c r="N565" s="46" t="s">
        <v>177</v>
      </c>
      <c r="O565" s="48">
        <f t="shared" si="8"/>
        <v>48.29</v>
      </c>
    </row>
    <row r="566" spans="1:15">
      <c r="A566" s="46" t="s">
        <v>713</v>
      </c>
      <c r="B566" s="46">
        <v>48.65</v>
      </c>
      <c r="C566" s="46">
        <v>46.95</v>
      </c>
      <c r="D566" s="46">
        <v>44.56</v>
      </c>
      <c r="E566" s="46">
        <v>44.53</v>
      </c>
      <c r="F566" s="46">
        <v>43.54</v>
      </c>
      <c r="G566" s="46">
        <v>38.630000000000003</v>
      </c>
      <c r="H566" s="46">
        <v>35.340000000000003</v>
      </c>
      <c r="I566" s="46">
        <v>37.630000000000003</v>
      </c>
      <c r="J566" s="46">
        <v>48.9</v>
      </c>
      <c r="K566" s="46">
        <v>48.75</v>
      </c>
      <c r="L566" s="46">
        <v>48.54</v>
      </c>
      <c r="M566" s="46">
        <v>48.54</v>
      </c>
      <c r="N566" s="46">
        <v>48.86</v>
      </c>
      <c r="O566" s="48">
        <f t="shared" si="8"/>
        <v>44.878461538461544</v>
      </c>
    </row>
    <row r="567" spans="1:15">
      <c r="A567" s="46" t="s">
        <v>714</v>
      </c>
      <c r="B567" s="46">
        <v>48.44</v>
      </c>
      <c r="C567" s="46">
        <v>48.44</v>
      </c>
      <c r="D567" s="46">
        <v>48.44</v>
      </c>
      <c r="E567" s="46">
        <v>48.44</v>
      </c>
      <c r="F567" s="46">
        <v>48.44</v>
      </c>
      <c r="G567" s="46">
        <v>48.44</v>
      </c>
      <c r="H567" s="46">
        <v>48.44</v>
      </c>
      <c r="I567" s="46">
        <v>48.44</v>
      </c>
      <c r="J567" s="46" t="s">
        <v>177</v>
      </c>
      <c r="K567" s="46" t="s">
        <v>177</v>
      </c>
      <c r="L567" s="46" t="s">
        <v>177</v>
      </c>
      <c r="M567" s="46" t="s">
        <v>177</v>
      </c>
      <c r="N567" s="46" t="s">
        <v>177</v>
      </c>
      <c r="O567" s="48">
        <f t="shared" si="8"/>
        <v>48.44</v>
      </c>
    </row>
    <row r="568" spans="1:15">
      <c r="A568" s="46" t="s">
        <v>715</v>
      </c>
      <c r="B568" s="46">
        <v>48.36</v>
      </c>
      <c r="C568" s="46">
        <v>41.63</v>
      </c>
      <c r="D568" s="46">
        <v>41.13</v>
      </c>
      <c r="E568" s="46">
        <v>56.79</v>
      </c>
      <c r="F568" s="46">
        <v>50.8</v>
      </c>
      <c r="G568" s="46">
        <v>50.8</v>
      </c>
      <c r="H568" s="46">
        <v>51.14</v>
      </c>
      <c r="I568" s="46">
        <v>50.45</v>
      </c>
      <c r="J568" s="46">
        <v>66.739999999999995</v>
      </c>
      <c r="K568" s="46">
        <v>63.52</v>
      </c>
      <c r="L568" s="46">
        <v>68.73</v>
      </c>
      <c r="M568" s="46">
        <v>72.09</v>
      </c>
      <c r="N568" s="46">
        <v>71.11</v>
      </c>
      <c r="O568" s="48">
        <f t="shared" si="8"/>
        <v>56.406923076923086</v>
      </c>
    </row>
    <row r="569" spans="1:15">
      <c r="A569" s="46" t="s">
        <v>716</v>
      </c>
      <c r="B569" s="46">
        <v>48.33</v>
      </c>
      <c r="C569" s="46" t="s">
        <v>177</v>
      </c>
      <c r="D569" s="46" t="s">
        <v>177</v>
      </c>
      <c r="E569" s="46">
        <v>35.020000000000003</v>
      </c>
      <c r="F569" s="46">
        <v>35.020000000000003</v>
      </c>
      <c r="G569" s="46">
        <v>37.35</v>
      </c>
      <c r="H569" s="46">
        <v>38.909999999999997</v>
      </c>
      <c r="I569" s="46" t="s">
        <v>177</v>
      </c>
      <c r="J569" s="46" t="s">
        <v>177</v>
      </c>
      <c r="K569" s="46" t="s">
        <v>177</v>
      </c>
      <c r="L569" s="46" t="s">
        <v>177</v>
      </c>
      <c r="M569" s="46" t="s">
        <v>177</v>
      </c>
      <c r="N569" s="46" t="s">
        <v>177</v>
      </c>
      <c r="O569" s="48">
        <f t="shared" si="8"/>
        <v>38.926000000000002</v>
      </c>
    </row>
    <row r="570" spans="1:15">
      <c r="A570" s="46" t="s">
        <v>717</v>
      </c>
      <c r="B570" s="46">
        <v>47.95</v>
      </c>
      <c r="C570" s="46" t="s">
        <v>177</v>
      </c>
      <c r="D570" s="46" t="s">
        <v>177</v>
      </c>
      <c r="E570" s="46" t="s">
        <v>177</v>
      </c>
      <c r="F570" s="46" t="s">
        <v>177</v>
      </c>
      <c r="G570" s="46" t="s">
        <v>177</v>
      </c>
      <c r="H570" s="46" t="s">
        <v>177</v>
      </c>
      <c r="I570" s="46" t="s">
        <v>177</v>
      </c>
      <c r="J570" s="46" t="s">
        <v>177</v>
      </c>
      <c r="K570" s="46" t="s">
        <v>177</v>
      </c>
      <c r="L570" s="46" t="s">
        <v>177</v>
      </c>
      <c r="M570" s="46" t="s">
        <v>177</v>
      </c>
      <c r="N570" s="46" t="s">
        <v>177</v>
      </c>
      <c r="O570" s="48">
        <f t="shared" si="8"/>
        <v>47.95</v>
      </c>
    </row>
    <row r="571" spans="1:15">
      <c r="A571" s="49" t="s">
        <v>718</v>
      </c>
      <c r="B571" s="49">
        <v>47.78</v>
      </c>
      <c r="C571" s="49">
        <v>47.78</v>
      </c>
      <c r="D571" s="49">
        <v>49.89</v>
      </c>
      <c r="E571" s="49">
        <v>54.71</v>
      </c>
      <c r="F571" s="49">
        <v>51.52</v>
      </c>
      <c r="G571" s="49">
        <v>58.18</v>
      </c>
      <c r="H571" s="49">
        <v>62.88</v>
      </c>
      <c r="I571" s="49">
        <v>67.290000000000006</v>
      </c>
      <c r="J571" s="49">
        <v>51.59</v>
      </c>
      <c r="K571" s="49">
        <v>52.38</v>
      </c>
      <c r="L571" s="49">
        <v>56.36</v>
      </c>
      <c r="M571" s="49">
        <v>56.19</v>
      </c>
      <c r="N571" s="49">
        <v>56.02</v>
      </c>
      <c r="O571" s="48">
        <f t="shared" si="8"/>
        <v>54.81307692307692</v>
      </c>
    </row>
    <row r="572" spans="1:15">
      <c r="A572" s="46" t="s">
        <v>719</v>
      </c>
      <c r="B572" s="46">
        <v>47.72</v>
      </c>
      <c r="C572" s="46" t="s">
        <v>177</v>
      </c>
      <c r="D572" s="46" t="s">
        <v>177</v>
      </c>
      <c r="E572" s="46">
        <v>41.59</v>
      </c>
      <c r="F572" s="46">
        <v>41.59</v>
      </c>
      <c r="G572" s="46" t="s">
        <v>177</v>
      </c>
      <c r="H572" s="46" t="s">
        <v>177</v>
      </c>
      <c r="I572" s="46" t="s">
        <v>177</v>
      </c>
      <c r="J572" s="46">
        <v>53.06</v>
      </c>
      <c r="K572" s="46">
        <v>52.9</v>
      </c>
      <c r="L572" s="46">
        <v>59.52</v>
      </c>
      <c r="M572" s="46">
        <v>56.97</v>
      </c>
      <c r="N572" s="46">
        <v>56.8</v>
      </c>
      <c r="O572" s="48">
        <f t="shared" si="8"/>
        <v>51.268750000000004</v>
      </c>
    </row>
    <row r="573" spans="1:15">
      <c r="A573" s="46" t="s">
        <v>720</v>
      </c>
      <c r="B573" s="46">
        <v>47.6</v>
      </c>
      <c r="C573" s="46">
        <v>42.57</v>
      </c>
      <c r="D573" s="46">
        <v>42.79</v>
      </c>
      <c r="E573" s="46">
        <v>42.65</v>
      </c>
      <c r="F573" s="46">
        <v>46.92</v>
      </c>
      <c r="G573" s="46">
        <v>51.09</v>
      </c>
      <c r="H573" s="46">
        <v>48.36</v>
      </c>
      <c r="I573" s="46">
        <v>39.950000000000003</v>
      </c>
      <c r="J573" s="46">
        <v>39.909999999999997</v>
      </c>
      <c r="K573" s="46">
        <v>40.340000000000003</v>
      </c>
      <c r="L573" s="46">
        <v>42.62</v>
      </c>
      <c r="M573" s="46">
        <v>40.5</v>
      </c>
      <c r="N573" s="46">
        <v>42.16</v>
      </c>
      <c r="O573" s="48">
        <f t="shared" si="8"/>
        <v>43.650769230769235</v>
      </c>
    </row>
    <row r="574" spans="1:15">
      <c r="A574" s="46" t="s">
        <v>721</v>
      </c>
      <c r="B574" s="46">
        <v>47.39</v>
      </c>
      <c r="C574" s="46">
        <v>47.39</v>
      </c>
      <c r="D574" s="46">
        <v>47.39</v>
      </c>
      <c r="E574" s="46">
        <v>47.39</v>
      </c>
      <c r="F574" s="46">
        <v>47.39</v>
      </c>
      <c r="G574" s="46">
        <v>47.39</v>
      </c>
      <c r="H574" s="46">
        <v>65.36</v>
      </c>
      <c r="I574" s="46">
        <v>70.239999999999995</v>
      </c>
      <c r="J574" s="46">
        <v>72.66</v>
      </c>
      <c r="K574" s="46">
        <v>69.75</v>
      </c>
      <c r="L574" s="46">
        <v>55.31</v>
      </c>
      <c r="M574" s="46">
        <v>62</v>
      </c>
      <c r="N574" s="46">
        <v>62</v>
      </c>
      <c r="O574" s="48">
        <f t="shared" si="8"/>
        <v>57.050769230769234</v>
      </c>
    </row>
    <row r="575" spans="1:15">
      <c r="A575" s="46" t="s">
        <v>722</v>
      </c>
      <c r="B575" s="46">
        <v>47.33</v>
      </c>
      <c r="C575" s="46">
        <v>43.69</v>
      </c>
      <c r="D575" s="46">
        <v>42.16</v>
      </c>
      <c r="E575" s="46">
        <v>41.78</v>
      </c>
      <c r="F575" s="46">
        <v>43.5</v>
      </c>
      <c r="G575" s="46">
        <v>44.71</v>
      </c>
      <c r="H575" s="46">
        <v>45.62</v>
      </c>
      <c r="I575" s="46">
        <v>47.53</v>
      </c>
      <c r="J575" s="46">
        <v>44.15</v>
      </c>
      <c r="K575" s="46">
        <v>44.44</v>
      </c>
      <c r="L575" s="46">
        <v>44.43</v>
      </c>
      <c r="M575" s="46">
        <v>44.05</v>
      </c>
      <c r="N575" s="46">
        <v>43.34</v>
      </c>
      <c r="O575" s="48">
        <f t="shared" si="8"/>
        <v>44.363846153846154</v>
      </c>
    </row>
    <row r="576" spans="1:15">
      <c r="A576" s="46" t="s">
        <v>723</v>
      </c>
      <c r="B576" s="46">
        <v>47.21</v>
      </c>
      <c r="C576" s="46">
        <v>47.21</v>
      </c>
      <c r="D576" s="46">
        <v>47.21</v>
      </c>
      <c r="E576" s="46">
        <v>47.21</v>
      </c>
      <c r="F576" s="46">
        <v>47.01</v>
      </c>
      <c r="G576" s="46">
        <v>47.01</v>
      </c>
      <c r="H576" s="46">
        <v>46.89</v>
      </c>
      <c r="I576" s="46">
        <v>46.7</v>
      </c>
      <c r="J576" s="46" t="s">
        <v>177</v>
      </c>
      <c r="K576" s="46" t="s">
        <v>177</v>
      </c>
      <c r="L576" s="46" t="s">
        <v>177</v>
      </c>
      <c r="M576" s="46" t="s">
        <v>177</v>
      </c>
      <c r="N576" s="46" t="s">
        <v>177</v>
      </c>
      <c r="O576" s="48">
        <f t="shared" si="8"/>
        <v>47.056249999999999</v>
      </c>
    </row>
    <row r="577" spans="1:15">
      <c r="A577" s="46" t="s">
        <v>724</v>
      </c>
      <c r="B577" s="46">
        <v>47.15</v>
      </c>
      <c r="C577" s="46">
        <v>47.15</v>
      </c>
      <c r="D577" s="46">
        <v>47.15</v>
      </c>
      <c r="E577" s="46">
        <v>47.15</v>
      </c>
      <c r="F577" s="46">
        <v>47.15</v>
      </c>
      <c r="G577" s="46">
        <v>47.15</v>
      </c>
      <c r="H577" s="46">
        <v>47.82</v>
      </c>
      <c r="I577" s="46">
        <v>47.82</v>
      </c>
      <c r="J577" s="46" t="s">
        <v>177</v>
      </c>
      <c r="K577" s="46" t="s">
        <v>177</v>
      </c>
      <c r="L577" s="46" t="s">
        <v>177</v>
      </c>
      <c r="M577" s="46" t="s">
        <v>177</v>
      </c>
      <c r="N577" s="46" t="s">
        <v>177</v>
      </c>
      <c r="O577" s="48">
        <f t="shared" si="8"/>
        <v>47.317499999999995</v>
      </c>
    </row>
    <row r="578" spans="1:15">
      <c r="A578" s="46" t="s">
        <v>725</v>
      </c>
      <c r="B578" s="46">
        <v>47.14</v>
      </c>
      <c r="C578" s="46">
        <v>46.01</v>
      </c>
      <c r="D578" s="46">
        <v>43.15</v>
      </c>
      <c r="E578" s="46">
        <v>45.13</v>
      </c>
      <c r="F578" s="46">
        <v>47.9</v>
      </c>
      <c r="G578" s="46">
        <v>45.46</v>
      </c>
      <c r="H578" s="46">
        <v>43.08</v>
      </c>
      <c r="I578" s="46">
        <v>42.78</v>
      </c>
      <c r="J578" s="46">
        <v>37.35</v>
      </c>
      <c r="K578" s="46">
        <v>38.25</v>
      </c>
      <c r="L578" s="46">
        <v>40.28</v>
      </c>
      <c r="M578" s="46">
        <v>43.3</v>
      </c>
      <c r="N578" s="46">
        <v>42.35</v>
      </c>
      <c r="O578" s="48">
        <f t="shared" si="8"/>
        <v>43.244615384615379</v>
      </c>
    </row>
    <row r="579" spans="1:15">
      <c r="A579" s="46" t="s">
        <v>726</v>
      </c>
      <c r="B579" s="46">
        <v>46.88</v>
      </c>
      <c r="C579" s="46">
        <v>35.67</v>
      </c>
      <c r="D579" s="46">
        <v>36.119999999999997</v>
      </c>
      <c r="E579" s="46">
        <v>37.56</v>
      </c>
      <c r="F579" s="46">
        <v>39.9</v>
      </c>
      <c r="G579" s="46">
        <v>37.979999999999997</v>
      </c>
      <c r="H579" s="46">
        <v>38.18</v>
      </c>
      <c r="I579" s="46">
        <v>39.18</v>
      </c>
      <c r="J579" s="46">
        <v>38.19</v>
      </c>
      <c r="K579" s="46">
        <v>38.07</v>
      </c>
      <c r="L579" s="46">
        <v>38.15</v>
      </c>
      <c r="M579" s="46">
        <v>38.72</v>
      </c>
      <c r="N579" s="46">
        <v>40.75</v>
      </c>
      <c r="O579" s="48">
        <f t="shared" ref="O579:O643" si="9">AVERAGE(B579:N579)</f>
        <v>38.873076923076923</v>
      </c>
    </row>
    <row r="580" spans="1:15">
      <c r="A580" s="46" t="s">
        <v>727</v>
      </c>
      <c r="B580" s="46">
        <v>46.85</v>
      </c>
      <c r="C580" s="46">
        <v>50.42</v>
      </c>
      <c r="D580" s="46">
        <v>49.88</v>
      </c>
      <c r="E580" s="46">
        <v>47.89</v>
      </c>
      <c r="F580" s="46">
        <v>48.31</v>
      </c>
      <c r="G580" s="46">
        <v>49.32</v>
      </c>
      <c r="H580" s="46">
        <v>49.51</v>
      </c>
      <c r="I580" s="46">
        <v>51.21</v>
      </c>
      <c r="J580" s="46">
        <v>51.5</v>
      </c>
      <c r="K580" s="46">
        <v>51.08</v>
      </c>
      <c r="L580" s="46">
        <v>50.31</v>
      </c>
      <c r="M580" s="46">
        <v>49.02</v>
      </c>
      <c r="N580" s="46">
        <v>48.95</v>
      </c>
      <c r="O580" s="48">
        <f t="shared" si="9"/>
        <v>49.557692307692307</v>
      </c>
    </row>
    <row r="581" spans="1:15">
      <c r="A581" s="46" t="s">
        <v>722</v>
      </c>
      <c r="B581" s="46">
        <v>46.72</v>
      </c>
      <c r="C581" s="46">
        <v>44.54</v>
      </c>
      <c r="D581" s="46">
        <v>43.93</v>
      </c>
      <c r="E581" s="46">
        <v>46</v>
      </c>
      <c r="F581" s="46">
        <v>46.89</v>
      </c>
      <c r="G581" s="46">
        <v>47.47</v>
      </c>
      <c r="H581" s="46">
        <v>49.33</v>
      </c>
      <c r="I581" s="46">
        <v>50.7</v>
      </c>
      <c r="J581" s="46">
        <v>45.56</v>
      </c>
      <c r="K581" s="46">
        <v>45.56</v>
      </c>
      <c r="L581" s="46" t="s">
        <v>177</v>
      </c>
      <c r="M581" s="46">
        <v>59.75</v>
      </c>
      <c r="N581" s="46">
        <v>59.75</v>
      </c>
      <c r="O581" s="48">
        <f t="shared" si="9"/>
        <v>48.849999999999994</v>
      </c>
    </row>
    <row r="582" spans="1:15">
      <c r="A582" s="46" t="s">
        <v>728</v>
      </c>
      <c r="B582" s="46">
        <v>46.61</v>
      </c>
      <c r="C582" s="46">
        <v>67.84</v>
      </c>
      <c r="D582" s="46">
        <v>62.77</v>
      </c>
      <c r="E582" s="46">
        <v>52.52</v>
      </c>
      <c r="F582" s="46">
        <v>51.87</v>
      </c>
      <c r="G582" s="46">
        <v>49.94</v>
      </c>
      <c r="H582" s="46">
        <v>49.25</v>
      </c>
      <c r="I582" s="46">
        <v>48.48</v>
      </c>
      <c r="J582" s="46">
        <v>66.02</v>
      </c>
      <c r="K582" s="46">
        <v>51.73</v>
      </c>
      <c r="L582" s="46">
        <v>50.63</v>
      </c>
      <c r="M582" s="46">
        <v>51.25</v>
      </c>
      <c r="N582" s="46">
        <v>51.1</v>
      </c>
      <c r="O582" s="48">
        <f t="shared" si="9"/>
        <v>53.846923076923076</v>
      </c>
    </row>
    <row r="583" spans="1:15">
      <c r="A583" s="46" t="s">
        <v>729</v>
      </c>
      <c r="B583" s="46">
        <v>46.61</v>
      </c>
      <c r="C583" s="46">
        <v>46.37</v>
      </c>
      <c r="D583" s="46">
        <v>47.74</v>
      </c>
      <c r="E583" s="46">
        <v>48.18</v>
      </c>
      <c r="F583" s="46">
        <v>46.91</v>
      </c>
      <c r="G583" s="46">
        <v>47.35</v>
      </c>
      <c r="H583" s="46">
        <v>48.02</v>
      </c>
      <c r="I583" s="46">
        <v>47.11</v>
      </c>
      <c r="J583" s="46">
        <v>46.69</v>
      </c>
      <c r="K583" s="46">
        <v>47.7</v>
      </c>
      <c r="L583" s="46">
        <v>47.27</v>
      </c>
      <c r="M583" s="46">
        <v>50.28</v>
      </c>
      <c r="N583" s="46">
        <v>49.98</v>
      </c>
      <c r="O583" s="48">
        <f t="shared" si="9"/>
        <v>47.708461538461542</v>
      </c>
    </row>
    <row r="584" spans="1:15">
      <c r="A584" s="46" t="s">
        <v>551</v>
      </c>
      <c r="B584" s="46">
        <v>46.6</v>
      </c>
      <c r="C584" s="46">
        <v>46.6</v>
      </c>
      <c r="D584" s="46">
        <v>46.6</v>
      </c>
      <c r="E584" s="46">
        <v>46.6</v>
      </c>
      <c r="F584" s="46">
        <v>46.6</v>
      </c>
      <c r="G584" s="46">
        <v>46.72</v>
      </c>
      <c r="H584" s="46">
        <v>50.94</v>
      </c>
      <c r="I584" s="46">
        <v>50.91</v>
      </c>
      <c r="J584" s="46">
        <v>59.8</v>
      </c>
      <c r="K584" s="46">
        <v>47.59</v>
      </c>
      <c r="L584" s="46">
        <v>47.99</v>
      </c>
      <c r="M584" s="46">
        <v>46.53</v>
      </c>
      <c r="N584" s="46">
        <v>47.67</v>
      </c>
      <c r="O584" s="48">
        <f t="shared" si="9"/>
        <v>48.55</v>
      </c>
    </row>
    <row r="585" spans="1:15">
      <c r="A585" s="46" t="s">
        <v>730</v>
      </c>
      <c r="B585" s="46">
        <v>46.5</v>
      </c>
      <c r="C585" s="46">
        <v>44.84</v>
      </c>
      <c r="D585" s="46">
        <v>44.69</v>
      </c>
      <c r="E585" s="46">
        <v>47.01</v>
      </c>
      <c r="F585" s="46">
        <v>48.47</v>
      </c>
      <c r="G585" s="46">
        <v>45.39</v>
      </c>
      <c r="H585" s="46">
        <v>44.29</v>
      </c>
      <c r="I585" s="46">
        <v>42.28</v>
      </c>
      <c r="J585" s="46">
        <v>43.26</v>
      </c>
      <c r="K585" s="46">
        <v>45.31</v>
      </c>
      <c r="L585" s="46">
        <v>41.38</v>
      </c>
      <c r="M585" s="46">
        <v>41.21</v>
      </c>
      <c r="N585" s="46">
        <v>42.19</v>
      </c>
      <c r="O585" s="48">
        <f t="shared" si="9"/>
        <v>44.370769230769227</v>
      </c>
    </row>
    <row r="586" spans="1:15" s="48" customFormat="1">
      <c r="A586" s="48" t="s">
        <v>731</v>
      </c>
      <c r="B586" s="48" t="s">
        <v>177</v>
      </c>
      <c r="C586" s="48">
        <v>40.17</v>
      </c>
      <c r="D586" s="48">
        <v>44.51</v>
      </c>
      <c r="E586" s="48">
        <v>46.16</v>
      </c>
      <c r="F586" s="48">
        <v>43.92</v>
      </c>
      <c r="G586" s="48">
        <v>43.09</v>
      </c>
      <c r="H586" s="48">
        <v>44.72</v>
      </c>
      <c r="I586" s="48">
        <v>44.96</v>
      </c>
      <c r="J586" s="48">
        <v>41.72</v>
      </c>
      <c r="K586" s="48">
        <v>43.9</v>
      </c>
      <c r="L586" s="48">
        <v>47.95</v>
      </c>
      <c r="M586" s="48">
        <v>47.8</v>
      </c>
      <c r="N586" s="48">
        <v>48.86</v>
      </c>
      <c r="O586" s="50">
        <f>AVERAGE(B586:N586)</f>
        <v>44.813333333333333</v>
      </c>
    </row>
    <row r="587" spans="1:15" s="48" customFormat="1">
      <c r="A587" s="48" t="s">
        <v>732</v>
      </c>
      <c r="B587" s="48">
        <v>46.07</v>
      </c>
      <c r="C587" s="48">
        <v>48.58</v>
      </c>
      <c r="D587" s="48">
        <v>44.83</v>
      </c>
      <c r="E587" s="48">
        <v>40.72</v>
      </c>
      <c r="F587" s="48">
        <v>40.5</v>
      </c>
      <c r="G587" s="48">
        <v>42.07</v>
      </c>
      <c r="H587" s="48">
        <v>42.94</v>
      </c>
      <c r="I587" s="48">
        <v>43.47</v>
      </c>
      <c r="J587" s="48">
        <v>43.21</v>
      </c>
      <c r="K587" s="48">
        <v>43.93</v>
      </c>
      <c r="L587" s="48">
        <v>43.93</v>
      </c>
      <c r="M587" s="48">
        <v>40.93</v>
      </c>
      <c r="N587" s="48">
        <v>41.44</v>
      </c>
      <c r="O587" s="50">
        <f t="shared" si="9"/>
        <v>43.278461538461549</v>
      </c>
    </row>
    <row r="588" spans="1:15">
      <c r="A588" s="46" t="s">
        <v>733</v>
      </c>
      <c r="B588" s="46">
        <v>46.05</v>
      </c>
      <c r="C588" s="46">
        <v>51.59</v>
      </c>
      <c r="D588" s="46">
        <v>53.01</v>
      </c>
      <c r="E588" s="46">
        <v>53.72</v>
      </c>
      <c r="F588" s="46">
        <v>49.9</v>
      </c>
      <c r="G588" s="46">
        <v>44.91</v>
      </c>
      <c r="H588" s="46">
        <v>44.92</v>
      </c>
      <c r="I588" s="46">
        <v>47.06</v>
      </c>
      <c r="J588" s="46">
        <v>44.68</v>
      </c>
      <c r="K588" s="46">
        <v>43.18</v>
      </c>
      <c r="L588" s="46">
        <v>41.64</v>
      </c>
      <c r="M588" s="46">
        <v>40.98</v>
      </c>
      <c r="N588" s="46">
        <v>41.52</v>
      </c>
      <c r="O588" s="48">
        <f t="shared" si="9"/>
        <v>46.39692307692308</v>
      </c>
    </row>
    <row r="589" spans="1:15">
      <c r="A589" s="46" t="s">
        <v>734</v>
      </c>
      <c r="B589" s="46">
        <v>46</v>
      </c>
      <c r="C589" s="46">
        <v>46</v>
      </c>
      <c r="D589" s="46">
        <v>46</v>
      </c>
      <c r="E589" s="46">
        <v>46</v>
      </c>
      <c r="F589" s="46">
        <v>46</v>
      </c>
      <c r="G589" s="46">
        <v>46</v>
      </c>
      <c r="H589" s="46">
        <v>46</v>
      </c>
      <c r="I589" s="46">
        <v>46</v>
      </c>
      <c r="J589" s="46" t="s">
        <v>177</v>
      </c>
      <c r="K589" s="46" t="s">
        <v>177</v>
      </c>
      <c r="L589" s="46" t="s">
        <v>177</v>
      </c>
      <c r="M589" s="46" t="s">
        <v>177</v>
      </c>
      <c r="N589" s="46" t="s">
        <v>177</v>
      </c>
      <c r="O589" s="48">
        <f t="shared" si="9"/>
        <v>46</v>
      </c>
    </row>
    <row r="590" spans="1:15">
      <c r="A590" s="46" t="s">
        <v>735</v>
      </c>
      <c r="B590" s="46">
        <v>45.9</v>
      </c>
      <c r="C590" s="46">
        <v>45.8</v>
      </c>
      <c r="D590" s="46">
        <v>43.53</v>
      </c>
      <c r="E590" s="46">
        <v>46.83</v>
      </c>
      <c r="F590" s="46">
        <v>48.65</v>
      </c>
      <c r="G590" s="46">
        <v>48.16</v>
      </c>
      <c r="H590" s="46">
        <v>46.22</v>
      </c>
      <c r="I590" s="46">
        <v>45.02</v>
      </c>
      <c r="J590" s="46">
        <v>43.03</v>
      </c>
      <c r="K590" s="46">
        <v>40.92</v>
      </c>
      <c r="L590" s="46">
        <v>38.68</v>
      </c>
      <c r="M590" s="46">
        <v>37.51</v>
      </c>
      <c r="N590" s="46">
        <v>37.72</v>
      </c>
      <c r="O590" s="48">
        <f t="shared" si="9"/>
        <v>43.690000000000005</v>
      </c>
    </row>
    <row r="591" spans="1:15">
      <c r="A591" s="46" t="s">
        <v>736</v>
      </c>
      <c r="B591" s="46">
        <v>45.87</v>
      </c>
      <c r="C591" s="46">
        <v>47.56</v>
      </c>
      <c r="D591" s="46">
        <v>46.62</v>
      </c>
      <c r="E591" s="46">
        <v>46.37</v>
      </c>
      <c r="F591" s="46">
        <v>45.72</v>
      </c>
      <c r="G591" s="46">
        <v>43.06</v>
      </c>
      <c r="H591" s="46">
        <v>42.04</v>
      </c>
      <c r="I591" s="46">
        <v>43.12</v>
      </c>
      <c r="J591" s="46">
        <v>44.22</v>
      </c>
      <c r="K591" s="46">
        <v>42.5</v>
      </c>
      <c r="L591" s="46">
        <v>40.5</v>
      </c>
      <c r="M591" s="46">
        <v>36.76</v>
      </c>
      <c r="N591" s="46">
        <v>37.130000000000003</v>
      </c>
      <c r="O591" s="48">
        <f t="shared" si="9"/>
        <v>43.190000000000005</v>
      </c>
    </row>
    <row r="592" spans="1:15">
      <c r="A592" s="46" t="s">
        <v>737</v>
      </c>
      <c r="B592" s="46">
        <v>45.77</v>
      </c>
      <c r="C592" s="46">
        <v>47.89</v>
      </c>
      <c r="D592" s="46">
        <v>42.8</v>
      </c>
      <c r="E592" s="46">
        <v>40.630000000000003</v>
      </c>
      <c r="F592" s="46">
        <v>39.92</v>
      </c>
      <c r="G592" s="46">
        <v>41.19</v>
      </c>
      <c r="H592" s="46">
        <v>39.46</v>
      </c>
      <c r="I592" s="46">
        <v>39.049999999999997</v>
      </c>
      <c r="J592" s="46">
        <v>35.17</v>
      </c>
      <c r="K592" s="46">
        <v>35.49</v>
      </c>
      <c r="L592" s="46">
        <v>35.68</v>
      </c>
      <c r="M592" s="46">
        <v>36.090000000000003</v>
      </c>
      <c r="N592" s="46">
        <v>36.229999999999997</v>
      </c>
      <c r="O592" s="48">
        <f t="shared" si="9"/>
        <v>39.643846153846155</v>
      </c>
    </row>
    <row r="593" spans="1:15">
      <c r="A593" s="46" t="s">
        <v>738</v>
      </c>
      <c r="B593" s="46">
        <v>45.64</v>
      </c>
      <c r="C593" s="46">
        <v>45.64</v>
      </c>
      <c r="D593" s="46">
        <v>45.64</v>
      </c>
      <c r="E593" s="46">
        <v>45.64</v>
      </c>
      <c r="F593" s="46">
        <v>45.64</v>
      </c>
      <c r="G593" s="46">
        <v>45.64</v>
      </c>
      <c r="H593" s="46">
        <v>45.64</v>
      </c>
      <c r="I593" s="46">
        <v>45.64</v>
      </c>
      <c r="J593" s="46" t="s">
        <v>177</v>
      </c>
      <c r="K593" s="46" t="s">
        <v>177</v>
      </c>
      <c r="L593" s="46" t="s">
        <v>177</v>
      </c>
      <c r="M593" s="46" t="s">
        <v>177</v>
      </c>
      <c r="N593" s="46" t="s">
        <v>177</v>
      </c>
      <c r="O593" s="48">
        <f t="shared" si="9"/>
        <v>45.639999999999993</v>
      </c>
    </row>
    <row r="594" spans="1:15">
      <c r="A594" s="46" t="s">
        <v>739</v>
      </c>
      <c r="B594" s="46">
        <v>45.29</v>
      </c>
      <c r="C594" s="46">
        <v>45.29</v>
      </c>
      <c r="D594" s="46">
        <v>45.29</v>
      </c>
      <c r="E594" s="46">
        <v>45.29</v>
      </c>
      <c r="F594" s="46">
        <v>45.29</v>
      </c>
      <c r="G594" s="46">
        <v>45.29</v>
      </c>
      <c r="H594" s="46">
        <v>45.29</v>
      </c>
      <c r="I594" s="46">
        <v>45.29</v>
      </c>
      <c r="J594" s="46" t="s">
        <v>177</v>
      </c>
      <c r="K594" s="46" t="s">
        <v>177</v>
      </c>
      <c r="L594" s="46" t="s">
        <v>177</v>
      </c>
      <c r="M594" s="46" t="s">
        <v>177</v>
      </c>
      <c r="N594" s="46" t="s">
        <v>177</v>
      </c>
      <c r="O594" s="48">
        <f t="shared" si="9"/>
        <v>45.290000000000006</v>
      </c>
    </row>
    <row r="595" spans="1:15">
      <c r="A595" s="46" t="s">
        <v>740</v>
      </c>
      <c r="B595" s="46">
        <v>45.23</v>
      </c>
      <c r="C595" s="46">
        <v>44.39</v>
      </c>
      <c r="D595" s="46">
        <v>43.71</v>
      </c>
      <c r="E595" s="46">
        <v>43.79</v>
      </c>
      <c r="F595" s="46">
        <v>43.85</v>
      </c>
      <c r="G595" s="46">
        <v>43.07</v>
      </c>
      <c r="H595" s="46">
        <v>41.7</v>
      </c>
      <c r="I595" s="46">
        <v>41.7</v>
      </c>
      <c r="J595" s="46">
        <v>42.47</v>
      </c>
      <c r="K595" s="46">
        <v>42.34</v>
      </c>
      <c r="L595" s="46">
        <v>42.16</v>
      </c>
      <c r="M595" s="46">
        <v>42.03</v>
      </c>
      <c r="N595" s="46">
        <v>41.91</v>
      </c>
      <c r="O595" s="48">
        <f t="shared" si="9"/>
        <v>42.949999999999996</v>
      </c>
    </row>
    <row r="596" spans="1:15">
      <c r="A596" s="46" t="s">
        <v>741</v>
      </c>
      <c r="B596" s="46">
        <v>45.11</v>
      </c>
      <c r="C596" s="46">
        <v>42.93</v>
      </c>
      <c r="D596" s="46">
        <v>37.93</v>
      </c>
      <c r="E596" s="46">
        <v>38.479999999999997</v>
      </c>
      <c r="F596" s="46">
        <v>40.200000000000003</v>
      </c>
      <c r="G596" s="46">
        <v>43.65</v>
      </c>
      <c r="H596" s="46">
        <v>45.42</v>
      </c>
      <c r="I596" s="46">
        <v>47.86</v>
      </c>
      <c r="J596" s="46">
        <v>42.03</v>
      </c>
      <c r="K596" s="46">
        <v>42.52</v>
      </c>
      <c r="L596" s="46">
        <v>40.78</v>
      </c>
      <c r="M596" s="46">
        <v>42.6</v>
      </c>
      <c r="N596" s="46">
        <v>43.33</v>
      </c>
      <c r="O596" s="48">
        <f t="shared" si="9"/>
        <v>42.526153846153846</v>
      </c>
    </row>
    <row r="597" spans="1:15">
      <c r="A597" s="46" t="s">
        <v>742</v>
      </c>
      <c r="B597" s="46">
        <v>45.07</v>
      </c>
      <c r="C597" s="46">
        <v>44.76</v>
      </c>
      <c r="D597" s="46">
        <v>42.9</v>
      </c>
      <c r="E597" s="46">
        <v>44.38</v>
      </c>
      <c r="F597" s="46">
        <v>46.15</v>
      </c>
      <c r="G597" s="46">
        <v>46.59</v>
      </c>
      <c r="H597" s="46">
        <v>46.76</v>
      </c>
      <c r="I597" s="46">
        <v>46.01</v>
      </c>
      <c r="J597" s="46">
        <v>48.86</v>
      </c>
      <c r="K597" s="46">
        <v>51.04</v>
      </c>
      <c r="L597" s="46">
        <v>53.76</v>
      </c>
      <c r="M597" s="46">
        <v>43.12</v>
      </c>
      <c r="N597" s="46">
        <v>43.12</v>
      </c>
      <c r="O597" s="48">
        <f t="shared" si="9"/>
        <v>46.347692307692313</v>
      </c>
    </row>
    <row r="598" spans="1:15" s="48" customFormat="1">
      <c r="A598" s="48" t="s">
        <v>704</v>
      </c>
      <c r="B598" s="48">
        <v>45.05</v>
      </c>
      <c r="C598" s="48">
        <v>43.6</v>
      </c>
      <c r="D598" s="48">
        <v>43.79</v>
      </c>
      <c r="E598" s="48">
        <v>43.39</v>
      </c>
      <c r="F598" s="48">
        <v>43.44</v>
      </c>
      <c r="G598" s="48">
        <v>45.91</v>
      </c>
      <c r="H598" s="48">
        <v>45.34</v>
      </c>
      <c r="I598" s="48">
        <v>44.35</v>
      </c>
      <c r="J598" s="48" t="s">
        <v>177</v>
      </c>
      <c r="K598" s="48" t="s">
        <v>177</v>
      </c>
      <c r="L598" s="48" t="s">
        <v>177</v>
      </c>
      <c r="M598" s="48" t="s">
        <v>177</v>
      </c>
      <c r="N598" s="48" t="s">
        <v>177</v>
      </c>
      <c r="O598" s="50">
        <f t="shared" si="9"/>
        <v>44.358750000000001</v>
      </c>
    </row>
    <row r="599" spans="1:15">
      <c r="A599" s="46" t="s">
        <v>743</v>
      </c>
      <c r="B599" s="46">
        <v>45.02</v>
      </c>
      <c r="C599" s="46">
        <v>45.02</v>
      </c>
      <c r="D599" s="46">
        <v>45.02</v>
      </c>
      <c r="E599" s="46">
        <v>45.02</v>
      </c>
      <c r="F599" s="46">
        <v>45.2</v>
      </c>
      <c r="G599" s="46">
        <v>45.38</v>
      </c>
      <c r="H599" s="46">
        <v>45.65</v>
      </c>
      <c r="I599" s="46">
        <v>44.9</v>
      </c>
      <c r="J599" s="46">
        <v>43.01</v>
      </c>
      <c r="K599" s="46">
        <v>42.88</v>
      </c>
      <c r="L599" s="46">
        <v>42.7</v>
      </c>
      <c r="M599" s="46">
        <v>42.56</v>
      </c>
      <c r="N599" s="46">
        <v>42.44</v>
      </c>
      <c r="O599" s="48">
        <f t="shared" si="9"/>
        <v>44.215384615384615</v>
      </c>
    </row>
    <row r="600" spans="1:15">
      <c r="A600" s="46" t="s">
        <v>744</v>
      </c>
      <c r="B600" s="46">
        <v>44.93</v>
      </c>
      <c r="C600" s="46">
        <v>45.05</v>
      </c>
      <c r="D600" s="46">
        <v>42.28</v>
      </c>
      <c r="E600" s="46">
        <v>41.01</v>
      </c>
      <c r="F600" s="46">
        <v>42.37</v>
      </c>
      <c r="G600" s="46">
        <v>44.68</v>
      </c>
      <c r="H600" s="46">
        <v>45.36</v>
      </c>
      <c r="I600" s="46">
        <v>44.3</v>
      </c>
      <c r="J600" s="46">
        <v>43.45</v>
      </c>
      <c r="K600" s="46">
        <v>43.05</v>
      </c>
      <c r="L600" s="46">
        <v>44.61</v>
      </c>
      <c r="M600" s="46">
        <v>43.62</v>
      </c>
      <c r="N600" s="46">
        <v>42.77</v>
      </c>
      <c r="O600" s="48">
        <f t="shared" si="9"/>
        <v>43.652307692307694</v>
      </c>
    </row>
    <row r="601" spans="1:15">
      <c r="A601" s="46" t="s">
        <v>745</v>
      </c>
      <c r="B601" s="46">
        <v>44.73</v>
      </c>
      <c r="C601" s="46">
        <v>43.85</v>
      </c>
      <c r="D601" s="46">
        <v>47.61</v>
      </c>
      <c r="E601" s="46">
        <v>47.88</v>
      </c>
      <c r="F601" s="46">
        <v>42.11</v>
      </c>
      <c r="G601" s="46" t="s">
        <v>177</v>
      </c>
      <c r="H601" s="46" t="s">
        <v>177</v>
      </c>
      <c r="I601" s="46">
        <v>64.5</v>
      </c>
      <c r="J601" s="46">
        <v>41.73</v>
      </c>
      <c r="K601" s="46">
        <v>43.96</v>
      </c>
      <c r="L601" s="46">
        <v>46.34</v>
      </c>
      <c r="M601" s="46">
        <v>46.19</v>
      </c>
      <c r="N601" s="46">
        <v>46.05</v>
      </c>
      <c r="O601" s="48">
        <f t="shared" si="9"/>
        <v>46.81363636363637</v>
      </c>
    </row>
    <row r="602" spans="1:15">
      <c r="A602" s="46" t="s">
        <v>746</v>
      </c>
      <c r="B602" s="46">
        <v>44.64</v>
      </c>
      <c r="C602" s="46">
        <v>43.91</v>
      </c>
      <c r="D602" s="46">
        <v>43.84</v>
      </c>
      <c r="E602" s="46">
        <v>44.03</v>
      </c>
      <c r="F602" s="46">
        <v>43.64</v>
      </c>
      <c r="G602" s="46">
        <v>47.15</v>
      </c>
      <c r="H602" s="46">
        <v>52.01</v>
      </c>
      <c r="I602" s="46">
        <v>53.81</v>
      </c>
      <c r="J602" s="46">
        <v>48.48</v>
      </c>
      <c r="K602" s="46">
        <v>50.47</v>
      </c>
      <c r="L602" s="46">
        <v>55.04</v>
      </c>
      <c r="M602" s="46">
        <v>45.56</v>
      </c>
      <c r="N602" s="46">
        <v>45.56</v>
      </c>
      <c r="O602" s="48">
        <f t="shared" si="9"/>
        <v>47.549230769230761</v>
      </c>
    </row>
    <row r="603" spans="1:15">
      <c r="A603" s="46" t="s">
        <v>747</v>
      </c>
      <c r="B603" s="46">
        <v>44.41</v>
      </c>
      <c r="C603" s="46">
        <v>46.06</v>
      </c>
      <c r="D603" s="46">
        <v>45.84</v>
      </c>
      <c r="E603" s="46">
        <v>43.37</v>
      </c>
      <c r="F603" s="46">
        <v>43.61</v>
      </c>
      <c r="G603" s="46">
        <v>43.64</v>
      </c>
      <c r="H603" s="46">
        <v>47.55</v>
      </c>
      <c r="I603" s="46">
        <v>47.47</v>
      </c>
      <c r="J603" s="46">
        <v>37.9</v>
      </c>
      <c r="K603" s="46">
        <v>37.79</v>
      </c>
      <c r="L603" s="46" t="s">
        <v>177</v>
      </c>
      <c r="M603" s="46" t="s">
        <v>177</v>
      </c>
      <c r="N603" s="46" t="s">
        <v>177</v>
      </c>
      <c r="O603" s="48">
        <f t="shared" si="9"/>
        <v>43.764000000000003</v>
      </c>
    </row>
    <row r="604" spans="1:15">
      <c r="A604" s="46" t="s">
        <v>748</v>
      </c>
      <c r="B604" s="46">
        <v>44.38</v>
      </c>
      <c r="C604" s="46">
        <v>45.21</v>
      </c>
      <c r="D604" s="46">
        <v>48.21</v>
      </c>
      <c r="E604" s="46">
        <v>47.44</v>
      </c>
      <c r="F604" s="46">
        <v>47.75</v>
      </c>
      <c r="G604" s="46">
        <v>43.94</v>
      </c>
      <c r="H604" s="46">
        <v>45.26</v>
      </c>
      <c r="I604" s="46">
        <v>46.49</v>
      </c>
      <c r="J604" s="46">
        <v>43.27</v>
      </c>
      <c r="K604" s="46">
        <v>43.08</v>
      </c>
      <c r="L604" s="46">
        <v>43.06</v>
      </c>
      <c r="M604" s="46">
        <v>43.85</v>
      </c>
      <c r="N604" s="46">
        <v>44.37</v>
      </c>
      <c r="O604" s="48">
        <f t="shared" si="9"/>
        <v>45.100769230769224</v>
      </c>
    </row>
    <row r="605" spans="1:15">
      <c r="A605" s="46" t="s">
        <v>749</v>
      </c>
      <c r="B605" s="46">
        <v>44.34</v>
      </c>
      <c r="C605" s="46">
        <v>43.81</v>
      </c>
      <c r="D605" s="46">
        <v>43.72</v>
      </c>
      <c r="E605" s="46">
        <v>45.58</v>
      </c>
      <c r="F605" s="46">
        <v>45.32</v>
      </c>
      <c r="G605" s="46">
        <v>45</v>
      </c>
      <c r="H605" s="46">
        <v>46.55</v>
      </c>
      <c r="I605" s="46">
        <v>47.28</v>
      </c>
      <c r="J605" s="46">
        <v>49.22</v>
      </c>
      <c r="K605" s="46">
        <v>48.12</v>
      </c>
      <c r="L605" s="46">
        <v>48.43</v>
      </c>
      <c r="M605" s="46" t="s">
        <v>177</v>
      </c>
      <c r="N605" s="46" t="s">
        <v>177</v>
      </c>
      <c r="O605" s="48">
        <f t="shared" si="9"/>
        <v>46.124545454545462</v>
      </c>
    </row>
    <row r="606" spans="1:15">
      <c r="A606" s="46" t="s">
        <v>750</v>
      </c>
      <c r="B606" s="46">
        <v>43.97</v>
      </c>
      <c r="C606" s="46">
        <v>52.71</v>
      </c>
      <c r="D606" s="46">
        <v>54.02</v>
      </c>
      <c r="E606" s="46">
        <v>52.37</v>
      </c>
      <c r="F606" s="46">
        <v>50.58</v>
      </c>
      <c r="G606" s="46">
        <v>50.34</v>
      </c>
      <c r="H606" s="46">
        <v>54.45</v>
      </c>
      <c r="I606" s="46">
        <v>53.87</v>
      </c>
      <c r="J606" s="46">
        <v>57.22</v>
      </c>
      <c r="K606" s="46">
        <v>55.18</v>
      </c>
      <c r="L606" s="46">
        <v>54.18</v>
      </c>
      <c r="M606" s="46">
        <v>53.7</v>
      </c>
      <c r="N606" s="46">
        <v>53.7</v>
      </c>
      <c r="O606" s="48">
        <f t="shared" si="9"/>
        <v>52.791538461538458</v>
      </c>
    </row>
    <row r="607" spans="1:15">
      <c r="A607" s="46" t="s">
        <v>751</v>
      </c>
      <c r="B607" s="46">
        <v>43.51</v>
      </c>
      <c r="C607" s="46">
        <v>44.54</v>
      </c>
      <c r="D607" s="46">
        <v>44.63</v>
      </c>
      <c r="E607" s="46">
        <v>44.52</v>
      </c>
      <c r="F607" s="46">
        <v>44.35</v>
      </c>
      <c r="G607" s="46">
        <v>45.2</v>
      </c>
      <c r="H607" s="46">
        <v>47.22</v>
      </c>
      <c r="I607" s="46">
        <v>45.09</v>
      </c>
      <c r="J607" s="46">
        <v>40</v>
      </c>
      <c r="K607" s="46">
        <v>39.97</v>
      </c>
      <c r="L607" s="46">
        <v>40.33</v>
      </c>
      <c r="M607" s="46">
        <v>41.48</v>
      </c>
      <c r="N607" s="46">
        <v>40.71</v>
      </c>
      <c r="O607" s="48">
        <f t="shared" si="9"/>
        <v>43.196153846153848</v>
      </c>
    </row>
    <row r="608" spans="1:15">
      <c r="A608" s="46" t="s">
        <v>752</v>
      </c>
      <c r="B608" s="46">
        <v>43.41</v>
      </c>
      <c r="C608" s="46">
        <v>46.92</v>
      </c>
      <c r="D608" s="46">
        <v>42.5</v>
      </c>
      <c r="E608" s="46">
        <v>41.79</v>
      </c>
      <c r="F608" s="46">
        <v>41.39</v>
      </c>
      <c r="G608" s="46">
        <v>42.54</v>
      </c>
      <c r="H608" s="46">
        <v>42.96</v>
      </c>
      <c r="I608" s="46">
        <v>47.59</v>
      </c>
      <c r="J608" s="46">
        <v>28.35</v>
      </c>
      <c r="K608" s="46">
        <v>31.33</v>
      </c>
      <c r="L608" s="46">
        <v>32.56</v>
      </c>
      <c r="M608" s="46">
        <v>32.5</v>
      </c>
      <c r="N608" s="46">
        <v>31.17</v>
      </c>
      <c r="O608" s="48">
        <f t="shared" si="9"/>
        <v>38.846923076923083</v>
      </c>
    </row>
    <row r="609" spans="1:15">
      <c r="A609" s="46" t="s">
        <v>753</v>
      </c>
      <c r="B609" s="46">
        <v>43.22</v>
      </c>
      <c r="C609" s="46" t="s">
        <v>177</v>
      </c>
      <c r="D609" s="46" t="s">
        <v>177</v>
      </c>
      <c r="E609" s="46" t="s">
        <v>177</v>
      </c>
      <c r="F609" s="46">
        <v>48.38</v>
      </c>
      <c r="G609" s="46">
        <v>48.38</v>
      </c>
      <c r="H609" s="46" t="s">
        <v>177</v>
      </c>
      <c r="I609" s="46">
        <v>45.45</v>
      </c>
      <c r="J609" s="46">
        <v>51.54</v>
      </c>
      <c r="K609" s="46">
        <v>57.63</v>
      </c>
      <c r="L609" s="46" t="s">
        <v>177</v>
      </c>
      <c r="M609" s="46" t="s">
        <v>177</v>
      </c>
      <c r="N609" s="46" t="s">
        <v>177</v>
      </c>
      <c r="O609" s="48">
        <f t="shared" si="9"/>
        <v>49.1</v>
      </c>
    </row>
    <row r="610" spans="1:15">
      <c r="A610" s="46" t="s">
        <v>754</v>
      </c>
      <c r="B610" s="46">
        <v>43.19</v>
      </c>
      <c r="C610" s="46">
        <v>46.01</v>
      </c>
      <c r="D610" s="46">
        <v>47</v>
      </c>
      <c r="E610" s="46">
        <v>47.18</v>
      </c>
      <c r="F610" s="46">
        <v>49.3</v>
      </c>
      <c r="G610" s="46">
        <v>50.15</v>
      </c>
      <c r="H610" s="46">
        <v>48.45</v>
      </c>
      <c r="I610" s="46">
        <v>44.21</v>
      </c>
      <c r="J610" s="46">
        <v>38.01</v>
      </c>
      <c r="K610" s="46">
        <v>38.42</v>
      </c>
      <c r="L610" s="46">
        <v>37.270000000000003</v>
      </c>
      <c r="M610" s="46">
        <v>37.85</v>
      </c>
      <c r="N610" s="46">
        <v>37.85</v>
      </c>
      <c r="O610" s="48">
        <f t="shared" si="9"/>
        <v>43.453076923076921</v>
      </c>
    </row>
    <row r="611" spans="1:15">
      <c r="A611" s="46" t="s">
        <v>755</v>
      </c>
      <c r="B611" s="46">
        <v>43.15</v>
      </c>
      <c r="C611" s="46">
        <v>35.619999999999997</v>
      </c>
      <c r="D611" s="46">
        <v>26.83</v>
      </c>
      <c r="E611" s="46">
        <v>26.83</v>
      </c>
      <c r="F611" s="46">
        <v>32.33</v>
      </c>
      <c r="G611" s="46">
        <v>37.979999999999997</v>
      </c>
      <c r="H611" s="46">
        <v>38.47</v>
      </c>
      <c r="I611" s="46">
        <v>30.49</v>
      </c>
      <c r="J611" s="46">
        <v>34.75</v>
      </c>
      <c r="K611" s="46">
        <v>34.76</v>
      </c>
      <c r="L611" s="46">
        <v>34.61</v>
      </c>
      <c r="M611" s="46">
        <v>35.47</v>
      </c>
      <c r="N611" s="46">
        <v>35.369999999999997</v>
      </c>
      <c r="O611" s="48">
        <f t="shared" si="9"/>
        <v>34.358461538461533</v>
      </c>
    </row>
    <row r="612" spans="1:15">
      <c r="A612" s="46" t="s">
        <v>756</v>
      </c>
      <c r="B612" s="46">
        <v>43.07</v>
      </c>
      <c r="C612" s="46">
        <v>43.38</v>
      </c>
      <c r="D612" s="46">
        <v>45.75</v>
      </c>
      <c r="E612" s="46">
        <v>43.31</v>
      </c>
      <c r="F612" s="46">
        <v>43.92</v>
      </c>
      <c r="G612" s="46">
        <v>43.61</v>
      </c>
      <c r="H612" s="46">
        <v>43.6</v>
      </c>
      <c r="I612" s="46">
        <v>44.93</v>
      </c>
      <c r="J612" s="46">
        <v>42.67</v>
      </c>
      <c r="K612" s="46">
        <v>40.950000000000003</v>
      </c>
      <c r="L612" s="46">
        <v>43.43</v>
      </c>
      <c r="M612" s="46">
        <v>44.44</v>
      </c>
      <c r="N612" s="46">
        <v>44.91</v>
      </c>
      <c r="O612" s="48">
        <f t="shared" si="9"/>
        <v>43.690000000000005</v>
      </c>
    </row>
    <row r="613" spans="1:15">
      <c r="A613" s="46" t="s">
        <v>757</v>
      </c>
      <c r="B613" s="46">
        <v>43.03</v>
      </c>
      <c r="C613" s="46">
        <v>42.67</v>
      </c>
      <c r="D613" s="46">
        <v>42.66</v>
      </c>
      <c r="E613" s="46">
        <v>42.68</v>
      </c>
      <c r="F613" s="46">
        <v>42.77</v>
      </c>
      <c r="G613" s="46">
        <v>41.99</v>
      </c>
      <c r="H613" s="46">
        <v>43.33</v>
      </c>
      <c r="I613" s="46">
        <v>45.35</v>
      </c>
      <c r="J613" s="46">
        <v>45.3</v>
      </c>
      <c r="K613" s="46">
        <v>46.51</v>
      </c>
      <c r="L613" s="46">
        <v>45.93</v>
      </c>
      <c r="M613" s="46" t="s">
        <v>177</v>
      </c>
      <c r="N613" s="46" t="s">
        <v>177</v>
      </c>
      <c r="O613" s="48">
        <f t="shared" si="9"/>
        <v>43.838181818181823</v>
      </c>
    </row>
    <row r="614" spans="1:15">
      <c r="A614" s="46" t="s">
        <v>758</v>
      </c>
      <c r="B614" s="46">
        <v>42.97</v>
      </c>
      <c r="C614" s="46">
        <v>47.98</v>
      </c>
      <c r="D614" s="46">
        <v>59.63</v>
      </c>
      <c r="E614" s="46">
        <v>52.83</v>
      </c>
      <c r="F614" s="46">
        <v>41.93</v>
      </c>
      <c r="G614" s="46">
        <v>40.36</v>
      </c>
      <c r="H614" s="46">
        <v>41.2</v>
      </c>
      <c r="I614" s="46">
        <v>53.71</v>
      </c>
      <c r="J614" s="46">
        <v>40.17</v>
      </c>
      <c r="K614" s="46">
        <v>39.6</v>
      </c>
      <c r="L614" s="46">
        <v>39.43</v>
      </c>
      <c r="M614" s="46">
        <v>38.659999999999997</v>
      </c>
      <c r="N614" s="46">
        <v>41.94</v>
      </c>
      <c r="O614" s="48">
        <f t="shared" si="9"/>
        <v>44.64692307692308</v>
      </c>
    </row>
    <row r="615" spans="1:15">
      <c r="A615" s="46" t="s">
        <v>759</v>
      </c>
      <c r="B615" s="46">
        <v>42.86</v>
      </c>
      <c r="C615" s="46">
        <v>42.86</v>
      </c>
      <c r="D615" s="46">
        <v>42.86</v>
      </c>
      <c r="E615" s="46">
        <v>34.94</v>
      </c>
      <c r="F615" s="46">
        <v>34.94</v>
      </c>
      <c r="G615" s="46">
        <v>36.049999999999997</v>
      </c>
      <c r="H615" s="46">
        <v>36.049999999999997</v>
      </c>
      <c r="I615" s="46">
        <v>42.86</v>
      </c>
      <c r="J615" s="46">
        <v>34.479999999999997</v>
      </c>
      <c r="K615" s="46">
        <v>24.02</v>
      </c>
      <c r="L615" s="46">
        <v>22.97</v>
      </c>
      <c r="M615" s="46" t="s">
        <v>177</v>
      </c>
      <c r="N615" s="46" t="s">
        <v>177</v>
      </c>
      <c r="O615" s="48">
        <f t="shared" si="9"/>
        <v>35.899090909090908</v>
      </c>
    </row>
    <row r="616" spans="1:15">
      <c r="A616" s="46" t="s">
        <v>749</v>
      </c>
      <c r="B616" s="46">
        <v>42.82</v>
      </c>
      <c r="C616" s="46">
        <v>43.68</v>
      </c>
      <c r="D616" s="46">
        <v>43.68</v>
      </c>
      <c r="E616" s="46">
        <v>43.68</v>
      </c>
      <c r="F616" s="46" t="s">
        <v>177</v>
      </c>
      <c r="G616" s="46" t="s">
        <v>177</v>
      </c>
      <c r="H616" s="46" t="s">
        <v>177</v>
      </c>
      <c r="I616" s="46" t="s">
        <v>177</v>
      </c>
      <c r="J616" s="46" t="s">
        <v>177</v>
      </c>
      <c r="K616" s="46" t="s">
        <v>177</v>
      </c>
      <c r="L616" s="46" t="s">
        <v>177</v>
      </c>
      <c r="M616" s="46" t="s">
        <v>177</v>
      </c>
      <c r="N616" s="46" t="s">
        <v>177</v>
      </c>
      <c r="O616" s="48">
        <f t="shared" si="9"/>
        <v>43.465000000000003</v>
      </c>
    </row>
    <row r="617" spans="1:15">
      <c r="A617" s="46" t="s">
        <v>760</v>
      </c>
      <c r="B617" s="46">
        <v>42.62</v>
      </c>
      <c r="C617" s="46">
        <v>46.98</v>
      </c>
      <c r="D617" s="46" t="s">
        <v>177</v>
      </c>
      <c r="E617" s="46">
        <v>47.43</v>
      </c>
      <c r="F617" s="46">
        <v>43.96</v>
      </c>
      <c r="G617" s="46">
        <v>42.82</v>
      </c>
      <c r="H617" s="46">
        <v>38.450000000000003</v>
      </c>
      <c r="I617" s="46" t="s">
        <v>177</v>
      </c>
      <c r="J617" s="46" t="s">
        <v>177</v>
      </c>
      <c r="K617" s="46" t="s">
        <v>177</v>
      </c>
      <c r="L617" s="46" t="s">
        <v>177</v>
      </c>
      <c r="M617" s="46" t="s">
        <v>177</v>
      </c>
      <c r="N617" s="46" t="s">
        <v>177</v>
      </c>
      <c r="O617" s="48">
        <f t="shared" si="9"/>
        <v>43.71</v>
      </c>
    </row>
    <row r="618" spans="1:15">
      <c r="A618" s="46" t="s">
        <v>761</v>
      </c>
      <c r="B618" s="46">
        <v>42.43</v>
      </c>
      <c r="C618" s="46">
        <v>40.869999999999997</v>
      </c>
      <c r="D618" s="46">
        <v>41.29</v>
      </c>
      <c r="E618" s="46">
        <v>40.18</v>
      </c>
      <c r="F618" s="46">
        <v>38.22</v>
      </c>
      <c r="G618" s="46">
        <v>43.48</v>
      </c>
      <c r="H618" s="46" t="s">
        <v>177</v>
      </c>
      <c r="I618" s="46" t="s">
        <v>177</v>
      </c>
      <c r="J618" s="46">
        <v>36.299999999999997</v>
      </c>
      <c r="K618" s="46">
        <v>37.89</v>
      </c>
      <c r="L618" s="46">
        <v>36.799999999999997</v>
      </c>
      <c r="M618" s="46">
        <v>36.25</v>
      </c>
      <c r="N618" s="46">
        <v>36.14</v>
      </c>
      <c r="O618" s="48">
        <f t="shared" si="9"/>
        <v>39.077272727272721</v>
      </c>
    </row>
    <row r="619" spans="1:15">
      <c r="A619" s="46" t="s">
        <v>762</v>
      </c>
      <c r="B619" s="46">
        <v>42.42</v>
      </c>
      <c r="C619" s="46">
        <v>42.56</v>
      </c>
      <c r="D619" s="46">
        <v>42.24</v>
      </c>
      <c r="E619" s="46">
        <v>46.5</v>
      </c>
      <c r="F619" s="46">
        <v>49.26</v>
      </c>
      <c r="G619" s="46">
        <v>48.31</v>
      </c>
      <c r="H619" s="46">
        <v>48.01</v>
      </c>
      <c r="I619" s="46">
        <v>50.03</v>
      </c>
      <c r="J619" s="46">
        <v>56.83</v>
      </c>
      <c r="K619" s="46">
        <v>57.98</v>
      </c>
      <c r="L619" s="46">
        <v>57.98</v>
      </c>
      <c r="M619" s="46">
        <v>52.49</v>
      </c>
      <c r="N619" s="46">
        <v>52.49</v>
      </c>
      <c r="O619" s="48">
        <f t="shared" si="9"/>
        <v>49.776923076923069</v>
      </c>
    </row>
    <row r="620" spans="1:15">
      <c r="A620" s="46" t="s">
        <v>763</v>
      </c>
      <c r="B620" s="46">
        <v>42.34</v>
      </c>
      <c r="C620" s="46">
        <v>42.34</v>
      </c>
      <c r="D620" s="46">
        <v>41.11</v>
      </c>
      <c r="E620" s="46">
        <v>72.040000000000006</v>
      </c>
      <c r="F620" s="46">
        <v>98.33</v>
      </c>
      <c r="G620" s="46">
        <v>96.67</v>
      </c>
      <c r="H620" s="46">
        <v>78.09</v>
      </c>
      <c r="I620" s="46">
        <v>80.849999999999994</v>
      </c>
      <c r="J620" s="46">
        <v>45.54</v>
      </c>
      <c r="K620" s="46">
        <v>53</v>
      </c>
      <c r="L620" s="46">
        <v>52.77</v>
      </c>
      <c r="M620" s="46">
        <v>52.61</v>
      </c>
      <c r="N620" s="46">
        <v>53.86</v>
      </c>
      <c r="O620" s="48">
        <f t="shared" si="9"/>
        <v>62.273076923076928</v>
      </c>
    </row>
    <row r="621" spans="1:15">
      <c r="A621" s="46" t="s">
        <v>764</v>
      </c>
      <c r="B621" s="46">
        <v>41.67</v>
      </c>
      <c r="C621" s="46">
        <v>41.67</v>
      </c>
      <c r="D621" s="46">
        <v>41.67</v>
      </c>
      <c r="E621" s="46">
        <v>41.67</v>
      </c>
      <c r="F621" s="46">
        <v>41.67</v>
      </c>
      <c r="G621" s="46">
        <v>41.67</v>
      </c>
      <c r="H621" s="46">
        <v>41.67</v>
      </c>
      <c r="I621" s="46">
        <v>41.67</v>
      </c>
      <c r="J621" s="46" t="s">
        <v>177</v>
      </c>
      <c r="K621" s="46" t="s">
        <v>177</v>
      </c>
      <c r="L621" s="46" t="s">
        <v>177</v>
      </c>
      <c r="M621" s="46" t="s">
        <v>177</v>
      </c>
      <c r="N621" s="46" t="s">
        <v>177</v>
      </c>
      <c r="O621" s="48">
        <f t="shared" si="9"/>
        <v>41.670000000000009</v>
      </c>
    </row>
    <row r="622" spans="1:15">
      <c r="A622" s="46" t="s">
        <v>765</v>
      </c>
      <c r="B622" s="46">
        <v>41.26</v>
      </c>
      <c r="C622" s="46">
        <v>41.26</v>
      </c>
      <c r="D622" s="46">
        <v>41.26</v>
      </c>
      <c r="E622" s="46">
        <v>41.26</v>
      </c>
      <c r="F622" s="46">
        <v>41.26</v>
      </c>
      <c r="G622" s="46">
        <v>41.26</v>
      </c>
      <c r="H622" s="46">
        <v>41.26</v>
      </c>
      <c r="I622" s="46">
        <v>41.26</v>
      </c>
      <c r="J622" s="46" t="s">
        <v>177</v>
      </c>
      <c r="K622" s="46" t="s">
        <v>177</v>
      </c>
      <c r="L622" s="46" t="s">
        <v>177</v>
      </c>
      <c r="M622" s="46" t="s">
        <v>177</v>
      </c>
      <c r="N622" s="46" t="s">
        <v>177</v>
      </c>
      <c r="O622" s="48">
        <f t="shared" si="9"/>
        <v>41.26</v>
      </c>
    </row>
    <row r="623" spans="1:15">
      <c r="A623" s="46" t="s">
        <v>766</v>
      </c>
      <c r="B623" s="46">
        <v>41.25</v>
      </c>
      <c r="C623" s="46">
        <v>41.03</v>
      </c>
      <c r="D623" s="46">
        <v>40.909999999999997</v>
      </c>
      <c r="E623" s="46">
        <v>40.97</v>
      </c>
      <c r="F623" s="46">
        <v>41.32</v>
      </c>
      <c r="G623" s="46">
        <v>42.2</v>
      </c>
      <c r="H623" s="46">
        <v>42.97</v>
      </c>
      <c r="I623" s="46">
        <v>44.45</v>
      </c>
      <c r="J623" s="46">
        <v>46.1</v>
      </c>
      <c r="K623" s="46">
        <v>47.74</v>
      </c>
      <c r="L623" s="46">
        <v>48.14</v>
      </c>
      <c r="M623" s="46" t="s">
        <v>177</v>
      </c>
      <c r="N623" s="46" t="s">
        <v>177</v>
      </c>
      <c r="O623" s="48">
        <f t="shared" si="9"/>
        <v>43.370909090909088</v>
      </c>
    </row>
    <row r="624" spans="1:15">
      <c r="A624" s="46" t="s">
        <v>766</v>
      </c>
      <c r="B624" s="46">
        <v>40.96</v>
      </c>
      <c r="C624" s="46">
        <v>40.799999999999997</v>
      </c>
      <c r="D624" s="46">
        <v>40.799999999999997</v>
      </c>
      <c r="E624" s="46">
        <v>42.77</v>
      </c>
      <c r="F624" s="46">
        <v>40.9</v>
      </c>
      <c r="G624" s="46">
        <v>40.9</v>
      </c>
      <c r="H624" s="46" t="s">
        <v>177</v>
      </c>
      <c r="I624" s="46" t="s">
        <v>177</v>
      </c>
      <c r="J624" s="46" t="s">
        <v>177</v>
      </c>
      <c r="K624" s="46" t="s">
        <v>177</v>
      </c>
      <c r="L624" s="46" t="s">
        <v>177</v>
      </c>
      <c r="M624" s="46" t="s">
        <v>177</v>
      </c>
      <c r="N624" s="46" t="s">
        <v>177</v>
      </c>
      <c r="O624" s="48">
        <f t="shared" si="9"/>
        <v>41.188333333333333</v>
      </c>
    </row>
    <row r="625" spans="1:15">
      <c r="A625" s="46" t="s">
        <v>767</v>
      </c>
      <c r="B625" s="46">
        <v>40.799999999999997</v>
      </c>
      <c r="C625" s="46">
        <v>38.97</v>
      </c>
      <c r="D625" s="46">
        <v>39.53</v>
      </c>
      <c r="E625" s="46">
        <v>46.44</v>
      </c>
      <c r="F625" s="46">
        <v>50.29</v>
      </c>
      <c r="G625" s="46">
        <v>47.92</v>
      </c>
      <c r="H625" s="46">
        <v>43.28</v>
      </c>
      <c r="I625" s="46">
        <v>41.28</v>
      </c>
      <c r="J625" s="46">
        <v>37.93</v>
      </c>
      <c r="K625" s="46">
        <v>37.770000000000003</v>
      </c>
      <c r="L625" s="46">
        <v>37.369999999999997</v>
      </c>
      <c r="M625" s="46">
        <v>37.22</v>
      </c>
      <c r="N625" s="46">
        <v>38.04</v>
      </c>
      <c r="O625" s="48">
        <f t="shared" si="9"/>
        <v>41.295384615384606</v>
      </c>
    </row>
    <row r="626" spans="1:15">
      <c r="A626" s="46" t="s">
        <v>768</v>
      </c>
      <c r="B626" s="46">
        <v>40.76</v>
      </c>
      <c r="C626" s="46">
        <v>40.380000000000003</v>
      </c>
      <c r="D626" s="46">
        <v>42.66</v>
      </c>
      <c r="E626" s="46">
        <v>40.86</v>
      </c>
      <c r="F626" s="46">
        <v>40.369999999999997</v>
      </c>
      <c r="G626" s="46">
        <v>40.86</v>
      </c>
      <c r="H626" s="46">
        <v>41.18</v>
      </c>
      <c r="I626" s="46">
        <v>43</v>
      </c>
      <c r="J626" s="46">
        <v>37.380000000000003</v>
      </c>
      <c r="K626" s="46">
        <v>38.1</v>
      </c>
      <c r="L626" s="46">
        <v>38.51</v>
      </c>
      <c r="M626" s="46">
        <v>39.06</v>
      </c>
      <c r="N626" s="46">
        <v>38.619999999999997</v>
      </c>
      <c r="O626" s="48">
        <f t="shared" si="9"/>
        <v>40.133846153846157</v>
      </c>
    </row>
    <row r="627" spans="1:15">
      <c r="A627" s="46" t="s">
        <v>769</v>
      </c>
      <c r="B627" s="46">
        <v>40.520000000000003</v>
      </c>
      <c r="C627" s="46">
        <v>40.520000000000003</v>
      </c>
      <c r="D627" s="46">
        <v>40.520000000000003</v>
      </c>
      <c r="E627" s="46">
        <v>40.520000000000003</v>
      </c>
      <c r="F627" s="46">
        <v>40.520000000000003</v>
      </c>
      <c r="G627" s="46" t="s">
        <v>177</v>
      </c>
      <c r="H627" s="46" t="s">
        <v>177</v>
      </c>
      <c r="I627" s="46" t="s">
        <v>177</v>
      </c>
      <c r="J627" s="46" t="s">
        <v>177</v>
      </c>
      <c r="K627" s="46" t="s">
        <v>177</v>
      </c>
      <c r="L627" s="46" t="s">
        <v>177</v>
      </c>
      <c r="M627" s="46" t="s">
        <v>177</v>
      </c>
      <c r="N627" s="46" t="s">
        <v>177</v>
      </c>
      <c r="O627" s="48">
        <f t="shared" si="9"/>
        <v>40.520000000000003</v>
      </c>
    </row>
    <row r="628" spans="1:15">
      <c r="A628" s="46" t="s">
        <v>770</v>
      </c>
      <c r="B628" s="46">
        <v>40.04</v>
      </c>
      <c r="C628" s="46">
        <v>39.75</v>
      </c>
      <c r="D628" s="46">
        <v>39.86</v>
      </c>
      <c r="E628" s="46">
        <v>40.32</v>
      </c>
      <c r="F628" s="46">
        <v>40.450000000000003</v>
      </c>
      <c r="G628" s="46">
        <v>40.32</v>
      </c>
      <c r="H628" s="46">
        <v>41.38</v>
      </c>
      <c r="I628" s="46">
        <v>41.31</v>
      </c>
      <c r="J628" s="46">
        <v>53.84</v>
      </c>
      <c r="K628" s="46">
        <v>54.59</v>
      </c>
      <c r="L628" s="46">
        <v>53.31</v>
      </c>
      <c r="M628" s="46">
        <v>53.2</v>
      </c>
      <c r="N628" s="46">
        <v>52.29</v>
      </c>
      <c r="O628" s="48">
        <f t="shared" si="9"/>
        <v>45.435384615384613</v>
      </c>
    </row>
    <row r="629" spans="1:15">
      <c r="A629" s="46" t="s">
        <v>771</v>
      </c>
      <c r="B629" s="46">
        <v>39.770000000000003</v>
      </c>
      <c r="C629" s="46">
        <v>39.770000000000003</v>
      </c>
      <c r="D629" s="46">
        <v>39.770000000000003</v>
      </c>
      <c r="E629" s="46">
        <v>39.770000000000003</v>
      </c>
      <c r="F629" s="46">
        <v>39.770000000000003</v>
      </c>
      <c r="G629" s="46">
        <v>39.770000000000003</v>
      </c>
      <c r="H629" s="46">
        <v>39.770000000000003</v>
      </c>
      <c r="I629" s="46">
        <v>39.770000000000003</v>
      </c>
      <c r="J629" s="46" t="s">
        <v>177</v>
      </c>
      <c r="K629" s="46" t="s">
        <v>177</v>
      </c>
      <c r="L629" s="46" t="s">
        <v>177</v>
      </c>
      <c r="M629" s="46" t="s">
        <v>177</v>
      </c>
      <c r="N629" s="46" t="s">
        <v>177</v>
      </c>
      <c r="O629" s="48">
        <f t="shared" si="9"/>
        <v>39.770000000000003</v>
      </c>
    </row>
    <row r="630" spans="1:15">
      <c r="A630" s="49" t="s">
        <v>772</v>
      </c>
      <c r="B630" s="49">
        <v>39.090000000000003</v>
      </c>
      <c r="C630" s="49">
        <v>39.85</v>
      </c>
      <c r="D630" s="49">
        <v>42.72</v>
      </c>
      <c r="E630" s="49">
        <v>46.74</v>
      </c>
      <c r="F630" s="49">
        <v>47.97</v>
      </c>
      <c r="G630" s="49">
        <v>45.28</v>
      </c>
      <c r="H630" s="49">
        <v>44.95</v>
      </c>
      <c r="I630" s="49">
        <v>44.78</v>
      </c>
      <c r="J630" s="49">
        <v>46.35</v>
      </c>
      <c r="K630" s="49">
        <v>44.99</v>
      </c>
      <c r="L630" s="49">
        <v>42.5</v>
      </c>
      <c r="M630" s="49">
        <v>38.89</v>
      </c>
      <c r="N630" s="49">
        <v>41.82</v>
      </c>
      <c r="O630" s="48">
        <f t="shared" si="9"/>
        <v>43.533076923076926</v>
      </c>
    </row>
    <row r="631" spans="1:15">
      <c r="A631" s="46" t="s">
        <v>773</v>
      </c>
      <c r="B631" s="46">
        <v>39.06</v>
      </c>
      <c r="C631" s="46">
        <v>36.4</v>
      </c>
      <c r="D631" s="46" t="s">
        <v>177</v>
      </c>
      <c r="E631" s="46" t="s">
        <v>177</v>
      </c>
      <c r="F631" s="46" t="s">
        <v>177</v>
      </c>
      <c r="G631" s="46">
        <v>41.67</v>
      </c>
      <c r="H631" s="46">
        <v>41.67</v>
      </c>
      <c r="I631" s="46">
        <v>41.67</v>
      </c>
      <c r="J631" s="46" t="s">
        <v>177</v>
      </c>
      <c r="K631" s="46">
        <v>34.32</v>
      </c>
      <c r="L631" s="46">
        <v>34.32</v>
      </c>
      <c r="M631" s="46" t="s">
        <v>177</v>
      </c>
      <c r="N631" s="46" t="s">
        <v>177</v>
      </c>
      <c r="O631" s="48">
        <f t="shared" si="9"/>
        <v>38.444285714285719</v>
      </c>
    </row>
    <row r="632" spans="1:15">
      <c r="A632" s="46" t="s">
        <v>774</v>
      </c>
      <c r="B632" s="46">
        <v>39.01</v>
      </c>
      <c r="C632" s="46">
        <v>35.840000000000003</v>
      </c>
      <c r="D632" s="46">
        <v>37.79</v>
      </c>
      <c r="E632" s="46">
        <v>37.840000000000003</v>
      </c>
      <c r="F632" s="46">
        <v>37.020000000000003</v>
      </c>
      <c r="G632" s="46">
        <v>36.69</v>
      </c>
      <c r="H632" s="46">
        <v>38.19</v>
      </c>
      <c r="I632" s="46">
        <v>43.2</v>
      </c>
      <c r="J632" s="46">
        <v>37.14</v>
      </c>
      <c r="K632" s="46">
        <v>38.19</v>
      </c>
      <c r="L632" s="46">
        <v>36.69</v>
      </c>
      <c r="M632" s="46">
        <v>37.54</v>
      </c>
      <c r="N632" s="46">
        <v>38.17</v>
      </c>
      <c r="O632" s="48">
        <f t="shared" si="9"/>
        <v>37.946923076923078</v>
      </c>
    </row>
    <row r="633" spans="1:15">
      <c r="A633" s="46" t="s">
        <v>775</v>
      </c>
      <c r="B633" s="46">
        <v>38.89</v>
      </c>
      <c r="C633" s="46" t="s">
        <v>177</v>
      </c>
      <c r="D633" s="46">
        <v>43.06</v>
      </c>
      <c r="E633" s="46">
        <v>39.28</v>
      </c>
      <c r="F633" s="46">
        <v>38.409999999999997</v>
      </c>
      <c r="G633" s="46">
        <v>38.35</v>
      </c>
      <c r="H633" s="46">
        <v>38.520000000000003</v>
      </c>
      <c r="I633" s="46">
        <v>38.270000000000003</v>
      </c>
      <c r="J633" s="46" t="s">
        <v>177</v>
      </c>
      <c r="K633" s="46" t="s">
        <v>177</v>
      </c>
      <c r="L633" s="46" t="s">
        <v>177</v>
      </c>
      <c r="M633" s="46" t="s">
        <v>177</v>
      </c>
      <c r="N633" s="46" t="s">
        <v>177</v>
      </c>
      <c r="O633" s="48">
        <f t="shared" si="9"/>
        <v>39.254285714285707</v>
      </c>
    </row>
    <row r="634" spans="1:15">
      <c r="A634" s="46" t="s">
        <v>776</v>
      </c>
      <c r="B634" s="46">
        <v>38.880000000000003</v>
      </c>
      <c r="C634" s="46">
        <v>38.880000000000003</v>
      </c>
      <c r="D634" s="46">
        <v>38.880000000000003</v>
      </c>
      <c r="E634" s="46">
        <v>38.880000000000003</v>
      </c>
      <c r="F634" s="46">
        <v>38.880000000000003</v>
      </c>
      <c r="G634" s="46">
        <v>38.880000000000003</v>
      </c>
      <c r="H634" s="46">
        <v>38.880000000000003</v>
      </c>
      <c r="I634" s="46">
        <v>38.880000000000003</v>
      </c>
      <c r="J634" s="46">
        <v>36.08</v>
      </c>
      <c r="K634" s="46">
        <v>37.43</v>
      </c>
      <c r="L634" s="46">
        <v>37.25</v>
      </c>
      <c r="M634" s="46">
        <v>37.21</v>
      </c>
      <c r="N634" s="46">
        <v>37.950000000000003</v>
      </c>
      <c r="O634" s="48">
        <f t="shared" si="9"/>
        <v>38.227692307692308</v>
      </c>
    </row>
    <row r="635" spans="1:15">
      <c r="A635" s="46" t="s">
        <v>777</v>
      </c>
      <c r="B635" s="46">
        <v>38.71</v>
      </c>
      <c r="C635" s="46">
        <v>39.53</v>
      </c>
      <c r="D635" s="46">
        <v>39.22</v>
      </c>
      <c r="E635" s="46">
        <v>39.04</v>
      </c>
      <c r="F635" s="46">
        <v>39.04</v>
      </c>
      <c r="G635" s="46">
        <v>39.69</v>
      </c>
      <c r="H635" s="46">
        <v>40.869999999999997</v>
      </c>
      <c r="I635" s="46">
        <v>40.93</v>
      </c>
      <c r="J635" s="46">
        <v>39.799999999999997</v>
      </c>
      <c r="K635" s="46">
        <v>39.229999999999997</v>
      </c>
      <c r="L635" s="46">
        <v>39.17</v>
      </c>
      <c r="M635" s="46">
        <v>39.69</v>
      </c>
      <c r="N635" s="46">
        <v>41.19</v>
      </c>
      <c r="O635" s="48">
        <f t="shared" si="9"/>
        <v>39.700769230769232</v>
      </c>
    </row>
    <row r="636" spans="1:15">
      <c r="A636" s="46" t="s">
        <v>778</v>
      </c>
      <c r="B636" s="46">
        <v>38.700000000000003</v>
      </c>
      <c r="C636" s="46">
        <v>38.79</v>
      </c>
      <c r="D636" s="46">
        <v>39.22</v>
      </c>
      <c r="E636" s="46">
        <v>39.119999999999997</v>
      </c>
      <c r="F636" s="46">
        <v>38.99</v>
      </c>
      <c r="G636" s="46">
        <v>38.43</v>
      </c>
      <c r="H636" s="46">
        <v>38.31</v>
      </c>
      <c r="I636" s="46">
        <v>37.450000000000003</v>
      </c>
      <c r="J636" s="46">
        <v>37.619999999999997</v>
      </c>
      <c r="K636" s="46">
        <v>38.44</v>
      </c>
      <c r="L636" s="46">
        <v>38.76</v>
      </c>
      <c r="M636" s="46">
        <v>37.96</v>
      </c>
      <c r="N636" s="46">
        <v>37.76</v>
      </c>
      <c r="O636" s="48">
        <f t="shared" si="9"/>
        <v>38.426923076923075</v>
      </c>
    </row>
    <row r="637" spans="1:15">
      <c r="A637" s="46" t="s">
        <v>779</v>
      </c>
      <c r="B637" s="46">
        <v>38.06</v>
      </c>
      <c r="C637" s="46">
        <v>38.97</v>
      </c>
      <c r="D637" s="46">
        <v>38.369999999999997</v>
      </c>
      <c r="E637" s="46">
        <v>38.549999999999997</v>
      </c>
      <c r="F637" s="46">
        <v>40.51</v>
      </c>
      <c r="G637" s="46">
        <v>41.15</v>
      </c>
      <c r="H637" s="46">
        <v>43.67</v>
      </c>
      <c r="I637" s="46">
        <v>44.21</v>
      </c>
      <c r="J637" s="46">
        <v>43.89</v>
      </c>
      <c r="K637" s="46">
        <v>42.5</v>
      </c>
      <c r="L637" s="46">
        <v>39.200000000000003</v>
      </c>
      <c r="M637" s="46">
        <v>39.94</v>
      </c>
      <c r="N637" s="46">
        <v>40.06</v>
      </c>
      <c r="O637" s="48">
        <f t="shared" si="9"/>
        <v>40.69846153846153</v>
      </c>
    </row>
    <row r="638" spans="1:15">
      <c r="A638" s="46" t="s">
        <v>780</v>
      </c>
      <c r="B638" s="46">
        <v>38.01</v>
      </c>
      <c r="C638" s="46">
        <v>38.1</v>
      </c>
      <c r="D638" s="46">
        <v>37.74</v>
      </c>
      <c r="E638" s="46">
        <v>36.82</v>
      </c>
      <c r="F638" s="46">
        <v>35.950000000000003</v>
      </c>
      <c r="G638" s="46">
        <v>37.1</v>
      </c>
      <c r="H638" s="46">
        <v>38.380000000000003</v>
      </c>
      <c r="I638" s="46">
        <v>39.700000000000003</v>
      </c>
      <c r="J638" s="46">
        <v>39.08</v>
      </c>
      <c r="K638" s="46">
        <v>39.380000000000003</v>
      </c>
      <c r="L638" s="46">
        <v>41.09</v>
      </c>
      <c r="M638" s="46">
        <v>40.57</v>
      </c>
      <c r="N638" s="46">
        <v>38.81</v>
      </c>
      <c r="O638" s="48">
        <f t="shared" si="9"/>
        <v>38.517692307692307</v>
      </c>
    </row>
    <row r="639" spans="1:15">
      <c r="A639" s="46" t="s">
        <v>781</v>
      </c>
      <c r="B639" s="46">
        <v>37.950000000000003</v>
      </c>
      <c r="C639" s="46">
        <v>38.35</v>
      </c>
      <c r="D639" s="46">
        <v>37.909999999999997</v>
      </c>
      <c r="E639" s="46">
        <v>37.520000000000003</v>
      </c>
      <c r="F639" s="46">
        <v>37.76</v>
      </c>
      <c r="G639" s="46">
        <v>38.119999999999997</v>
      </c>
      <c r="H639" s="46">
        <v>38.97</v>
      </c>
      <c r="I639" s="46">
        <v>40.020000000000003</v>
      </c>
      <c r="J639" s="46">
        <v>38.42</v>
      </c>
      <c r="K639" s="46">
        <v>36.67</v>
      </c>
      <c r="L639" s="46">
        <v>36.840000000000003</v>
      </c>
      <c r="M639" s="46">
        <v>37.56</v>
      </c>
      <c r="N639" s="46">
        <v>39.39</v>
      </c>
      <c r="O639" s="48">
        <f t="shared" si="9"/>
        <v>38.113846153846161</v>
      </c>
    </row>
    <row r="640" spans="1:15">
      <c r="A640" s="46" t="s">
        <v>782</v>
      </c>
      <c r="B640" s="46">
        <v>37.89</v>
      </c>
      <c r="C640" s="46">
        <v>39.07</v>
      </c>
      <c r="D640" s="46">
        <v>39.33</v>
      </c>
      <c r="E640" s="46">
        <v>39.03</v>
      </c>
      <c r="F640" s="46">
        <v>38.44</v>
      </c>
      <c r="G640" s="46">
        <v>39.18</v>
      </c>
      <c r="H640" s="46">
        <v>39.07</v>
      </c>
      <c r="I640" s="46">
        <v>38.97</v>
      </c>
      <c r="J640" s="46">
        <v>36.299999999999997</v>
      </c>
      <c r="K640" s="46">
        <v>36.61</v>
      </c>
      <c r="L640" s="46">
        <v>36.5</v>
      </c>
      <c r="M640" s="46">
        <v>37.659999999999997</v>
      </c>
      <c r="N640" s="46">
        <v>38.75</v>
      </c>
      <c r="O640" s="48">
        <f t="shared" si="9"/>
        <v>38.215384615384622</v>
      </c>
    </row>
    <row r="641" spans="1:15">
      <c r="A641" s="46" t="s">
        <v>783</v>
      </c>
      <c r="B641" s="46">
        <v>37.76</v>
      </c>
      <c r="C641" s="46">
        <v>37.99</v>
      </c>
      <c r="D641" s="46">
        <v>38.1</v>
      </c>
      <c r="E641" s="46">
        <v>37.6</v>
      </c>
      <c r="F641" s="46">
        <v>37.869999999999997</v>
      </c>
      <c r="G641" s="46">
        <v>38.03</v>
      </c>
      <c r="H641" s="46">
        <v>38.71</v>
      </c>
      <c r="I641" s="46">
        <v>39.49</v>
      </c>
      <c r="J641" s="46">
        <v>35.64</v>
      </c>
      <c r="K641" s="46">
        <v>35.9</v>
      </c>
      <c r="L641" s="46">
        <v>35.69</v>
      </c>
      <c r="M641" s="46">
        <v>36.020000000000003</v>
      </c>
      <c r="N641" s="46">
        <v>36.119999999999997</v>
      </c>
      <c r="O641" s="48">
        <f t="shared" si="9"/>
        <v>37.301538461538456</v>
      </c>
    </row>
    <row r="642" spans="1:15">
      <c r="A642" s="46" t="s">
        <v>784</v>
      </c>
      <c r="B642" s="46">
        <v>37.53</v>
      </c>
      <c r="C642" s="46">
        <v>37.979999999999997</v>
      </c>
      <c r="D642" s="46">
        <v>37.64</v>
      </c>
      <c r="E642" s="46">
        <v>36.799999999999997</v>
      </c>
      <c r="F642" s="46">
        <v>36.659999999999997</v>
      </c>
      <c r="G642" s="46">
        <v>37.4</v>
      </c>
      <c r="H642" s="46">
        <v>37.729999999999997</v>
      </c>
      <c r="I642" s="46">
        <v>37.49</v>
      </c>
      <c r="J642" s="46">
        <v>36.97</v>
      </c>
      <c r="K642" s="46">
        <v>36.99</v>
      </c>
      <c r="L642" s="46">
        <v>36.299999999999997</v>
      </c>
      <c r="M642" s="46">
        <v>37.17</v>
      </c>
      <c r="N642" s="46">
        <v>37.4</v>
      </c>
      <c r="O642" s="48">
        <f t="shared" si="9"/>
        <v>37.235384615384618</v>
      </c>
    </row>
    <row r="643" spans="1:15" s="48" customFormat="1">
      <c r="A643" s="48" t="s">
        <v>785</v>
      </c>
      <c r="B643" s="48">
        <v>37.450000000000003</v>
      </c>
      <c r="C643" s="48">
        <v>36.83</v>
      </c>
      <c r="D643" s="48">
        <v>35.880000000000003</v>
      </c>
      <c r="E643" s="48">
        <v>36.020000000000003</v>
      </c>
      <c r="F643" s="48">
        <v>36.19</v>
      </c>
      <c r="G643" s="48">
        <v>36.82</v>
      </c>
      <c r="H643" s="48">
        <v>37.49</v>
      </c>
      <c r="I643" s="48">
        <v>38.14</v>
      </c>
      <c r="J643" s="48">
        <v>36.479999999999997</v>
      </c>
      <c r="K643" s="48">
        <v>36.67</v>
      </c>
      <c r="L643" s="48">
        <v>36.36</v>
      </c>
      <c r="M643" s="48">
        <v>36.92</v>
      </c>
      <c r="N643" s="48">
        <v>37.25</v>
      </c>
      <c r="O643" s="50">
        <f t="shared" si="9"/>
        <v>36.807692307692314</v>
      </c>
    </row>
    <row r="644" spans="1:15">
      <c r="A644" s="46" t="s">
        <v>786</v>
      </c>
      <c r="B644" s="46">
        <v>37.17</v>
      </c>
      <c r="C644" s="46">
        <v>36.31</v>
      </c>
      <c r="D644" s="46">
        <v>36.08</v>
      </c>
      <c r="E644" s="46">
        <v>36.479999999999997</v>
      </c>
      <c r="F644" s="46">
        <v>36.549999999999997</v>
      </c>
      <c r="G644" s="46">
        <v>36.68</v>
      </c>
      <c r="H644" s="46">
        <v>37.28</v>
      </c>
      <c r="I644" s="46">
        <v>37.65</v>
      </c>
      <c r="J644" s="46">
        <v>36.72</v>
      </c>
      <c r="K644" s="46">
        <v>36.97</v>
      </c>
      <c r="L644" s="46">
        <v>38.4</v>
      </c>
      <c r="M644" s="46">
        <v>37.020000000000003</v>
      </c>
      <c r="N644" s="46">
        <v>37.590000000000003</v>
      </c>
      <c r="O644" s="48">
        <f t="shared" ref="O644:O707" si="10">AVERAGE(B644:N644)</f>
        <v>36.992307692307691</v>
      </c>
    </row>
    <row r="645" spans="1:15">
      <c r="A645" s="46" t="s">
        <v>787</v>
      </c>
      <c r="B645" s="46">
        <v>36.99</v>
      </c>
      <c r="C645" s="46">
        <v>36.99</v>
      </c>
      <c r="D645" s="46">
        <v>38.61</v>
      </c>
      <c r="E645" s="46">
        <v>36.47</v>
      </c>
      <c r="F645" s="46">
        <v>37.159999999999997</v>
      </c>
      <c r="G645" s="46">
        <v>37.380000000000003</v>
      </c>
      <c r="H645" s="46">
        <v>39.74</v>
      </c>
      <c r="I645" s="46">
        <v>38.51</v>
      </c>
      <c r="J645" s="46">
        <v>37.75</v>
      </c>
      <c r="K645" s="46">
        <v>38.03</v>
      </c>
      <c r="L645" s="46">
        <v>37.81</v>
      </c>
      <c r="M645" s="46">
        <v>37.94</v>
      </c>
      <c r="N645" s="46">
        <v>37.44</v>
      </c>
      <c r="O645" s="48">
        <f t="shared" si="10"/>
        <v>37.755384615384614</v>
      </c>
    </row>
    <row r="646" spans="1:15">
      <c r="A646" s="46" t="s">
        <v>788</v>
      </c>
      <c r="B646" s="46">
        <v>36.840000000000003</v>
      </c>
      <c r="C646" s="46">
        <v>36.840000000000003</v>
      </c>
      <c r="D646" s="46">
        <v>36.840000000000003</v>
      </c>
      <c r="E646" s="46">
        <v>36.840000000000003</v>
      </c>
      <c r="F646" s="46">
        <v>36.840000000000003</v>
      </c>
      <c r="G646" s="46">
        <v>36.840000000000003</v>
      </c>
      <c r="H646" s="46">
        <v>36.840000000000003</v>
      </c>
      <c r="I646" s="46">
        <v>36.840000000000003</v>
      </c>
      <c r="J646" s="46" t="s">
        <v>177</v>
      </c>
      <c r="K646" s="46" t="s">
        <v>177</v>
      </c>
      <c r="L646" s="46" t="s">
        <v>177</v>
      </c>
      <c r="M646" s="46" t="s">
        <v>177</v>
      </c>
      <c r="N646" s="46" t="s">
        <v>177</v>
      </c>
      <c r="O646" s="48">
        <f t="shared" si="10"/>
        <v>36.840000000000003</v>
      </c>
    </row>
    <row r="647" spans="1:15">
      <c r="A647" s="46" t="s">
        <v>789</v>
      </c>
      <c r="B647" s="46">
        <v>36.659999999999997</v>
      </c>
      <c r="C647" s="46">
        <v>34.450000000000003</v>
      </c>
      <c r="D647" s="46">
        <v>32.409999999999997</v>
      </c>
      <c r="E647" s="46">
        <v>32.799999999999997</v>
      </c>
      <c r="F647" s="46">
        <v>33.630000000000003</v>
      </c>
      <c r="G647" s="46">
        <v>35.72</v>
      </c>
      <c r="H647" s="46">
        <v>37.04</v>
      </c>
      <c r="I647" s="46">
        <v>36.409999999999997</v>
      </c>
      <c r="J647" s="46">
        <v>35.33</v>
      </c>
      <c r="K647" s="46">
        <v>35.69</v>
      </c>
      <c r="L647" s="46">
        <v>37.340000000000003</v>
      </c>
      <c r="M647" s="46" t="s">
        <v>177</v>
      </c>
      <c r="N647" s="46" t="s">
        <v>177</v>
      </c>
      <c r="O647" s="48">
        <f t="shared" si="10"/>
        <v>35.225454545454546</v>
      </c>
    </row>
    <row r="648" spans="1:15">
      <c r="A648" s="46" t="s">
        <v>790</v>
      </c>
      <c r="B648" s="46">
        <v>36.06</v>
      </c>
      <c r="C648" s="46">
        <v>36.06</v>
      </c>
      <c r="D648" s="46">
        <v>36.06</v>
      </c>
      <c r="E648" s="46">
        <v>36.06</v>
      </c>
      <c r="F648" s="46">
        <v>36.06</v>
      </c>
      <c r="G648" s="46">
        <v>36.06</v>
      </c>
      <c r="H648" s="46">
        <v>36.06</v>
      </c>
      <c r="I648" s="46">
        <v>36.06</v>
      </c>
      <c r="J648" s="46" t="s">
        <v>177</v>
      </c>
      <c r="K648" s="46" t="s">
        <v>177</v>
      </c>
      <c r="L648" s="46" t="s">
        <v>177</v>
      </c>
      <c r="M648" s="46" t="s">
        <v>177</v>
      </c>
      <c r="N648" s="46" t="s">
        <v>177</v>
      </c>
      <c r="O648" s="48">
        <f t="shared" si="10"/>
        <v>36.06</v>
      </c>
    </row>
    <row r="649" spans="1:15">
      <c r="A649" s="46" t="s">
        <v>791</v>
      </c>
      <c r="B649" s="46">
        <v>36.049999999999997</v>
      </c>
      <c r="C649" s="46">
        <v>36.049999999999997</v>
      </c>
      <c r="D649" s="46" t="s">
        <v>177</v>
      </c>
      <c r="E649" s="46" t="s">
        <v>177</v>
      </c>
      <c r="F649" s="46" t="s">
        <v>177</v>
      </c>
      <c r="G649" s="46" t="s">
        <v>177</v>
      </c>
      <c r="H649" s="46" t="s">
        <v>177</v>
      </c>
      <c r="I649" s="46" t="s">
        <v>177</v>
      </c>
      <c r="J649" s="46" t="s">
        <v>177</v>
      </c>
      <c r="K649" s="46" t="s">
        <v>177</v>
      </c>
      <c r="L649" s="46" t="s">
        <v>177</v>
      </c>
      <c r="M649" s="46" t="s">
        <v>177</v>
      </c>
      <c r="N649" s="46" t="s">
        <v>177</v>
      </c>
      <c r="O649" s="48">
        <f t="shared" si="10"/>
        <v>36.049999999999997</v>
      </c>
    </row>
    <row r="650" spans="1:15">
      <c r="A650" s="46" t="s">
        <v>792</v>
      </c>
      <c r="B650" s="46">
        <v>35.31</v>
      </c>
      <c r="C650" s="46">
        <v>35.770000000000003</v>
      </c>
      <c r="D650" s="46">
        <v>37.64</v>
      </c>
      <c r="E650" s="46">
        <v>36.08</v>
      </c>
      <c r="F650" s="46">
        <v>34.46</v>
      </c>
      <c r="G650" s="46">
        <v>34.58</v>
      </c>
      <c r="H650" s="46">
        <v>36.1</v>
      </c>
      <c r="I650" s="46">
        <v>34.42</v>
      </c>
      <c r="J650" s="46">
        <v>32.31</v>
      </c>
      <c r="K650" s="46">
        <v>32.159999999999997</v>
      </c>
      <c r="L650" s="46">
        <v>32.94</v>
      </c>
      <c r="M650" s="46">
        <v>35.119999999999997</v>
      </c>
      <c r="N650" s="46">
        <v>36.18</v>
      </c>
      <c r="O650" s="48">
        <f t="shared" si="10"/>
        <v>34.851538461538468</v>
      </c>
    </row>
    <row r="651" spans="1:15">
      <c r="A651" s="46" t="s">
        <v>793</v>
      </c>
      <c r="B651" s="46">
        <v>35.21</v>
      </c>
      <c r="C651" s="46">
        <v>34.770000000000003</v>
      </c>
      <c r="D651" s="46">
        <v>34.03</v>
      </c>
      <c r="E651" s="46">
        <v>33.659999999999997</v>
      </c>
      <c r="F651" s="46">
        <v>33.590000000000003</v>
      </c>
      <c r="G651" s="46">
        <v>34.82</v>
      </c>
      <c r="H651" s="46">
        <v>35.4</v>
      </c>
      <c r="I651" s="46">
        <v>34.86</v>
      </c>
      <c r="J651" s="46">
        <v>37.04</v>
      </c>
      <c r="K651" s="46">
        <v>37.229999999999997</v>
      </c>
      <c r="L651" s="46">
        <v>36.880000000000003</v>
      </c>
      <c r="M651" s="46">
        <v>35.340000000000003</v>
      </c>
      <c r="N651" s="46">
        <v>33.880000000000003</v>
      </c>
      <c r="O651" s="48">
        <f t="shared" si="10"/>
        <v>35.131538461538462</v>
      </c>
    </row>
    <row r="652" spans="1:15">
      <c r="A652" s="49" t="s">
        <v>794</v>
      </c>
      <c r="B652" s="49">
        <v>35.21</v>
      </c>
      <c r="C652" s="49">
        <v>35.229999999999997</v>
      </c>
      <c r="D652" s="49">
        <v>35.86</v>
      </c>
      <c r="E652" s="49">
        <v>36.15</v>
      </c>
      <c r="F652" s="49">
        <v>36.25</v>
      </c>
      <c r="G652" s="49">
        <v>35.74</v>
      </c>
      <c r="H652" s="49">
        <v>35.200000000000003</v>
      </c>
      <c r="I652" s="49">
        <v>35.659999999999997</v>
      </c>
      <c r="J652" s="49">
        <v>30.95</v>
      </c>
      <c r="K652" s="49">
        <v>31.42</v>
      </c>
      <c r="L652" s="49" t="s">
        <v>177</v>
      </c>
      <c r="M652" s="49" t="s">
        <v>177</v>
      </c>
      <c r="N652" s="49" t="s">
        <v>177</v>
      </c>
      <c r="O652" s="48">
        <f t="shared" si="10"/>
        <v>34.766999999999996</v>
      </c>
    </row>
    <row r="653" spans="1:15">
      <c r="A653" s="46" t="s">
        <v>795</v>
      </c>
      <c r="B653" s="46">
        <v>35.07</v>
      </c>
      <c r="C653" s="46">
        <v>34.33</v>
      </c>
      <c r="D653" s="46">
        <v>34.72</v>
      </c>
      <c r="E653" s="46">
        <v>35.299999999999997</v>
      </c>
      <c r="F653" s="46">
        <v>37.840000000000003</v>
      </c>
      <c r="G653" s="46">
        <v>38.47</v>
      </c>
      <c r="H653" s="46">
        <v>37.19</v>
      </c>
      <c r="I653" s="46">
        <v>36.270000000000003</v>
      </c>
      <c r="J653" s="46">
        <v>32.409999999999997</v>
      </c>
      <c r="K653" s="46">
        <v>32.270000000000003</v>
      </c>
      <c r="L653" s="46">
        <v>32.71</v>
      </c>
      <c r="M653" s="46">
        <v>33.64</v>
      </c>
      <c r="N653" s="46">
        <v>34.090000000000003</v>
      </c>
      <c r="O653" s="48">
        <f t="shared" si="10"/>
        <v>34.946923076923071</v>
      </c>
    </row>
    <row r="654" spans="1:15">
      <c r="A654" s="46" t="s">
        <v>796</v>
      </c>
      <c r="B654" s="46">
        <v>34.619999999999997</v>
      </c>
      <c r="C654" s="46">
        <v>35.369999999999997</v>
      </c>
      <c r="D654" s="46">
        <v>35.020000000000003</v>
      </c>
      <c r="E654" s="46">
        <v>35.08</v>
      </c>
      <c r="F654" s="46">
        <v>35.270000000000003</v>
      </c>
      <c r="G654" s="46">
        <v>35.42</v>
      </c>
      <c r="H654" s="46">
        <v>36.049999999999997</v>
      </c>
      <c r="I654" s="46">
        <v>35.89</v>
      </c>
      <c r="J654" s="46">
        <v>35.81</v>
      </c>
      <c r="K654" s="46">
        <v>38.06</v>
      </c>
      <c r="L654" s="46">
        <v>39.07</v>
      </c>
      <c r="M654" s="46">
        <v>39.630000000000003</v>
      </c>
      <c r="N654" s="46">
        <v>38.369999999999997</v>
      </c>
      <c r="O654" s="48">
        <f t="shared" si="10"/>
        <v>36.435384615384613</v>
      </c>
    </row>
    <row r="655" spans="1:15">
      <c r="A655" s="49" t="s">
        <v>797</v>
      </c>
      <c r="B655" s="49">
        <v>34.51</v>
      </c>
      <c r="C655" s="49">
        <v>34.99</v>
      </c>
      <c r="D655" s="49">
        <v>34.520000000000003</v>
      </c>
      <c r="E655" s="49">
        <v>34.51</v>
      </c>
      <c r="F655" s="49">
        <v>35.130000000000003</v>
      </c>
      <c r="G655" s="49">
        <v>35.340000000000003</v>
      </c>
      <c r="H655" s="49">
        <v>35.28</v>
      </c>
      <c r="I655" s="49">
        <v>36.65</v>
      </c>
      <c r="J655" s="49">
        <v>35.29</v>
      </c>
      <c r="K655" s="49">
        <v>35.85</v>
      </c>
      <c r="L655" s="49">
        <v>37.409999999999997</v>
      </c>
      <c r="M655" s="49">
        <v>37.22</v>
      </c>
      <c r="N655" s="49">
        <v>38.22</v>
      </c>
      <c r="O655" s="48">
        <f t="shared" si="10"/>
        <v>35.76307692307693</v>
      </c>
    </row>
    <row r="656" spans="1:15">
      <c r="A656" s="46" t="s">
        <v>798</v>
      </c>
      <c r="B656" s="46">
        <v>33.799999999999997</v>
      </c>
      <c r="C656" s="46">
        <v>33.700000000000003</v>
      </c>
      <c r="D656" s="46">
        <v>33.67</v>
      </c>
      <c r="E656" s="46">
        <v>33.22</v>
      </c>
      <c r="F656" s="46">
        <v>33.549999999999997</v>
      </c>
      <c r="G656" s="46">
        <v>33.94</v>
      </c>
      <c r="H656" s="46">
        <v>34.130000000000003</v>
      </c>
      <c r="I656" s="46">
        <v>33.92</v>
      </c>
      <c r="J656" s="46">
        <v>33.409999999999997</v>
      </c>
      <c r="K656" s="46">
        <v>33.57</v>
      </c>
      <c r="L656" s="46">
        <v>33.64</v>
      </c>
      <c r="M656" s="46">
        <v>35.08</v>
      </c>
      <c r="N656" s="46">
        <v>33.76</v>
      </c>
      <c r="O656" s="48">
        <f t="shared" si="10"/>
        <v>33.799230769230768</v>
      </c>
    </row>
    <row r="657" spans="1:15">
      <c r="A657" s="46" t="s">
        <v>789</v>
      </c>
      <c r="B657" s="46">
        <v>33.68</v>
      </c>
      <c r="C657" s="46" t="s">
        <v>177</v>
      </c>
      <c r="D657" s="46">
        <v>29.43</v>
      </c>
      <c r="E657" s="46">
        <v>29.43</v>
      </c>
      <c r="F657" s="46">
        <v>40.81</v>
      </c>
      <c r="G657" s="46">
        <v>40.81</v>
      </c>
      <c r="H657" s="46">
        <v>40.81</v>
      </c>
      <c r="I657" s="46" t="s">
        <v>177</v>
      </c>
      <c r="J657" s="46" t="s">
        <v>177</v>
      </c>
      <c r="K657" s="46" t="s">
        <v>177</v>
      </c>
      <c r="L657" s="46" t="s">
        <v>177</v>
      </c>
      <c r="M657" s="46" t="s">
        <v>177</v>
      </c>
      <c r="N657" s="46" t="s">
        <v>177</v>
      </c>
      <c r="O657" s="48">
        <f t="shared" si="10"/>
        <v>35.828333333333333</v>
      </c>
    </row>
    <row r="658" spans="1:15">
      <c r="A658" s="46" t="s">
        <v>799</v>
      </c>
      <c r="B658" s="46">
        <v>33.67</v>
      </c>
      <c r="C658" s="46">
        <v>33.869999999999997</v>
      </c>
      <c r="D658" s="46">
        <v>34.07</v>
      </c>
      <c r="E658" s="46">
        <v>34.46</v>
      </c>
      <c r="F658" s="46">
        <v>34.33</v>
      </c>
      <c r="G658" s="46">
        <v>35.020000000000003</v>
      </c>
      <c r="H658" s="46">
        <v>35.06</v>
      </c>
      <c r="I658" s="46">
        <v>34.270000000000003</v>
      </c>
      <c r="J658" s="46">
        <v>32.200000000000003</v>
      </c>
      <c r="K658" s="46">
        <v>32.090000000000003</v>
      </c>
      <c r="L658" s="46">
        <v>31.95</v>
      </c>
      <c r="M658" s="46">
        <v>32.11</v>
      </c>
      <c r="N658" s="46">
        <v>31.82</v>
      </c>
      <c r="O658" s="48">
        <f t="shared" si="10"/>
        <v>33.45538461538461</v>
      </c>
    </row>
    <row r="659" spans="1:15">
      <c r="A659" s="46" t="s">
        <v>800</v>
      </c>
      <c r="B659" s="46">
        <v>33.36</v>
      </c>
      <c r="C659" s="46">
        <v>33.299999999999997</v>
      </c>
      <c r="D659" s="46">
        <v>35.78</v>
      </c>
      <c r="E659" s="46">
        <v>37.090000000000003</v>
      </c>
      <c r="F659" s="46">
        <v>39.619999999999997</v>
      </c>
      <c r="G659" s="46">
        <v>40.049999999999997</v>
      </c>
      <c r="H659" s="46">
        <v>34.67</v>
      </c>
      <c r="I659" s="46">
        <v>36.08</v>
      </c>
      <c r="J659" s="46">
        <v>34.630000000000003</v>
      </c>
      <c r="K659" s="46">
        <v>35.799999999999997</v>
      </c>
      <c r="L659" s="46">
        <v>34.729999999999997</v>
      </c>
      <c r="M659" s="46">
        <v>36.590000000000003</v>
      </c>
      <c r="N659" s="46">
        <v>36.130000000000003</v>
      </c>
      <c r="O659" s="48">
        <f t="shared" si="10"/>
        <v>35.986923076923077</v>
      </c>
    </row>
    <row r="660" spans="1:15">
      <c r="A660" s="46" t="s">
        <v>801</v>
      </c>
      <c r="B660" s="46">
        <v>33.33</v>
      </c>
      <c r="C660" s="46">
        <v>33.33</v>
      </c>
      <c r="D660" s="46">
        <v>33.33</v>
      </c>
      <c r="E660" s="46">
        <v>33.33</v>
      </c>
      <c r="F660" s="46">
        <v>33.33</v>
      </c>
      <c r="G660" s="46">
        <v>33.33</v>
      </c>
      <c r="H660" s="46">
        <v>33.33</v>
      </c>
      <c r="I660" s="46">
        <v>33.33</v>
      </c>
      <c r="J660" s="46" t="s">
        <v>177</v>
      </c>
      <c r="K660" s="46" t="s">
        <v>177</v>
      </c>
      <c r="L660" s="46" t="s">
        <v>177</v>
      </c>
      <c r="M660" s="46" t="s">
        <v>177</v>
      </c>
      <c r="N660" s="46" t="s">
        <v>177</v>
      </c>
      <c r="O660" s="48">
        <f t="shared" si="10"/>
        <v>33.329999999999991</v>
      </c>
    </row>
    <row r="661" spans="1:15">
      <c r="A661" s="46" t="s">
        <v>802</v>
      </c>
      <c r="B661" s="46">
        <v>33</v>
      </c>
      <c r="C661" s="46">
        <v>33</v>
      </c>
      <c r="D661" s="46">
        <v>33</v>
      </c>
      <c r="E661" s="46">
        <v>33</v>
      </c>
      <c r="F661" s="46">
        <v>33</v>
      </c>
      <c r="G661" s="46" t="s">
        <v>177</v>
      </c>
      <c r="H661" s="46" t="s">
        <v>177</v>
      </c>
      <c r="I661" s="46">
        <v>33.450000000000003</v>
      </c>
      <c r="J661" s="46">
        <v>36.01</v>
      </c>
      <c r="K661" s="46">
        <v>35.9</v>
      </c>
      <c r="L661" s="46">
        <v>35.75</v>
      </c>
      <c r="M661" s="46">
        <v>35.64</v>
      </c>
      <c r="N661" s="46">
        <v>35.53</v>
      </c>
      <c r="O661" s="48">
        <f t="shared" si="10"/>
        <v>34.298181818181817</v>
      </c>
    </row>
    <row r="662" spans="1:15">
      <c r="A662" s="49" t="s">
        <v>803</v>
      </c>
      <c r="B662" s="49">
        <v>32.729999999999997</v>
      </c>
      <c r="C662" s="49">
        <v>33.21</v>
      </c>
      <c r="D662" s="49">
        <v>33.200000000000003</v>
      </c>
      <c r="E662" s="49">
        <v>31.89</v>
      </c>
      <c r="F662" s="49">
        <v>31.28</v>
      </c>
      <c r="G662" s="49">
        <v>31.99</v>
      </c>
      <c r="H662" s="49">
        <v>33.520000000000003</v>
      </c>
      <c r="I662" s="49">
        <v>35.68</v>
      </c>
      <c r="J662" s="49">
        <v>31.36</v>
      </c>
      <c r="K662" s="49">
        <v>29.67</v>
      </c>
      <c r="L662" s="49">
        <v>30.17</v>
      </c>
      <c r="M662" s="49">
        <v>31.66</v>
      </c>
      <c r="N662" s="49">
        <v>31.8</v>
      </c>
      <c r="O662" s="48">
        <f t="shared" si="10"/>
        <v>32.166153846153854</v>
      </c>
    </row>
    <row r="663" spans="1:15">
      <c r="A663" s="46" t="s">
        <v>804</v>
      </c>
      <c r="B663" s="46">
        <v>32.590000000000003</v>
      </c>
      <c r="C663" s="46">
        <v>32.76</v>
      </c>
      <c r="D663" s="46">
        <v>34.58</v>
      </c>
      <c r="E663" s="46">
        <v>37.770000000000003</v>
      </c>
      <c r="F663" s="46">
        <v>36.770000000000003</v>
      </c>
      <c r="G663" s="46">
        <v>36.39</v>
      </c>
      <c r="H663" s="46">
        <v>36.76</v>
      </c>
      <c r="I663" s="46">
        <v>37.14</v>
      </c>
      <c r="J663" s="46">
        <v>36.5</v>
      </c>
      <c r="K663" s="46">
        <v>37.54</v>
      </c>
      <c r="L663" s="46">
        <v>37.549999999999997</v>
      </c>
      <c r="M663" s="46">
        <v>36.950000000000003</v>
      </c>
      <c r="N663" s="46">
        <v>36.299999999999997</v>
      </c>
      <c r="O663" s="48">
        <f t="shared" si="10"/>
        <v>36.123076923076923</v>
      </c>
    </row>
    <row r="664" spans="1:15">
      <c r="A664" s="46" t="s">
        <v>805</v>
      </c>
      <c r="B664" s="46">
        <v>32.5</v>
      </c>
      <c r="C664" s="46">
        <v>32.619999999999997</v>
      </c>
      <c r="D664" s="46">
        <v>32.5</v>
      </c>
      <c r="E664" s="46">
        <v>32.36</v>
      </c>
      <c r="F664" s="46">
        <v>32.53</v>
      </c>
      <c r="G664" s="46">
        <v>29.22</v>
      </c>
      <c r="H664" s="46">
        <v>30.77</v>
      </c>
      <c r="I664" s="46">
        <v>31.76</v>
      </c>
      <c r="J664" s="46">
        <v>30.87</v>
      </c>
      <c r="K664" s="46">
        <v>32.26</v>
      </c>
      <c r="L664" s="46">
        <v>34.42</v>
      </c>
      <c r="M664" s="46" t="s">
        <v>177</v>
      </c>
      <c r="N664" s="46" t="s">
        <v>177</v>
      </c>
      <c r="O664" s="48">
        <f t="shared" si="10"/>
        <v>31.982727272727274</v>
      </c>
    </row>
    <row r="665" spans="1:15">
      <c r="A665" s="46" t="s">
        <v>806</v>
      </c>
      <c r="B665" s="46">
        <v>32.49</v>
      </c>
      <c r="C665" s="46" t="s">
        <v>177</v>
      </c>
      <c r="D665" s="46" t="s">
        <v>177</v>
      </c>
      <c r="E665" s="46" t="s">
        <v>177</v>
      </c>
      <c r="F665" s="46" t="s">
        <v>177</v>
      </c>
      <c r="G665" s="46" t="s">
        <v>177</v>
      </c>
      <c r="H665" s="46" t="s">
        <v>177</v>
      </c>
      <c r="I665" s="46" t="s">
        <v>177</v>
      </c>
      <c r="J665" s="46" t="s">
        <v>177</v>
      </c>
      <c r="K665" s="46" t="s">
        <v>177</v>
      </c>
      <c r="L665" s="46" t="s">
        <v>177</v>
      </c>
      <c r="M665" s="46" t="s">
        <v>177</v>
      </c>
      <c r="N665" s="46" t="s">
        <v>177</v>
      </c>
      <c r="O665" s="48">
        <f t="shared" si="10"/>
        <v>32.49</v>
      </c>
    </row>
    <row r="666" spans="1:15">
      <c r="A666" s="46" t="s">
        <v>807</v>
      </c>
      <c r="B666" s="46">
        <v>31.45</v>
      </c>
      <c r="C666" s="46">
        <v>30.94</v>
      </c>
      <c r="D666" s="46">
        <v>30.35</v>
      </c>
      <c r="E666" s="46">
        <v>30.09</v>
      </c>
      <c r="F666" s="46">
        <v>29.33</v>
      </c>
      <c r="G666" s="46">
        <v>29.18</v>
      </c>
      <c r="H666" s="46">
        <v>30.41</v>
      </c>
      <c r="I666" s="46">
        <v>31.7</v>
      </c>
      <c r="J666" s="46">
        <v>31.63</v>
      </c>
      <c r="K666" s="46">
        <v>31.94</v>
      </c>
      <c r="L666" s="46">
        <v>32.270000000000003</v>
      </c>
      <c r="M666" s="46">
        <v>30.79</v>
      </c>
      <c r="N666" s="46">
        <v>29.51</v>
      </c>
      <c r="O666" s="48">
        <f t="shared" si="10"/>
        <v>30.73769230769231</v>
      </c>
    </row>
    <row r="667" spans="1:15">
      <c r="A667" s="46" t="s">
        <v>808</v>
      </c>
      <c r="B667" s="46">
        <v>31.35</v>
      </c>
      <c r="C667" s="46">
        <v>31.85</v>
      </c>
      <c r="D667" s="46">
        <v>32.36</v>
      </c>
      <c r="E667" s="46">
        <v>32.590000000000003</v>
      </c>
      <c r="F667" s="46">
        <v>32.979999999999997</v>
      </c>
      <c r="G667" s="46">
        <v>33.11</v>
      </c>
      <c r="H667" s="46">
        <v>33.76</v>
      </c>
      <c r="I667" s="46">
        <v>33.67</v>
      </c>
      <c r="J667" s="46">
        <v>28.65</v>
      </c>
      <c r="K667" s="46">
        <v>28.24</v>
      </c>
      <c r="L667" s="46">
        <v>29.68</v>
      </c>
      <c r="M667" s="46">
        <v>30.24</v>
      </c>
      <c r="N667" s="46">
        <v>31.68</v>
      </c>
      <c r="O667" s="48">
        <f t="shared" si="10"/>
        <v>31.550769230769234</v>
      </c>
    </row>
    <row r="668" spans="1:15">
      <c r="A668" s="46" t="s">
        <v>809</v>
      </c>
      <c r="B668" s="46">
        <v>30.52</v>
      </c>
      <c r="C668" s="46">
        <v>26.33</v>
      </c>
      <c r="D668" s="46">
        <v>26.29</v>
      </c>
      <c r="E668" s="46">
        <v>26.24</v>
      </c>
      <c r="F668" s="46">
        <v>29.04</v>
      </c>
      <c r="G668" s="46">
        <v>29.63</v>
      </c>
      <c r="H668" s="46">
        <v>31.13</v>
      </c>
      <c r="I668" s="46">
        <v>32.56</v>
      </c>
      <c r="J668" s="46">
        <v>29.81</v>
      </c>
      <c r="K668" s="46">
        <v>30.31</v>
      </c>
      <c r="L668" s="46">
        <v>30.39</v>
      </c>
      <c r="M668" s="46">
        <v>30.16</v>
      </c>
      <c r="N668" s="46">
        <v>31.31</v>
      </c>
      <c r="O668" s="48">
        <f t="shared" si="10"/>
        <v>29.516923076923074</v>
      </c>
    </row>
    <row r="669" spans="1:15">
      <c r="A669" s="46" t="s">
        <v>810</v>
      </c>
      <c r="B669" s="46">
        <v>29.93</v>
      </c>
      <c r="C669" s="46">
        <v>29.76</v>
      </c>
      <c r="D669" s="46">
        <v>27.67</v>
      </c>
      <c r="E669" s="46">
        <v>27.65</v>
      </c>
      <c r="F669" s="46">
        <v>29.56</v>
      </c>
      <c r="G669" s="46">
        <v>32.29</v>
      </c>
      <c r="H669" s="46">
        <v>31.17</v>
      </c>
      <c r="I669" s="46">
        <v>28.58</v>
      </c>
      <c r="J669" s="46">
        <v>35.93</v>
      </c>
      <c r="K669" s="46">
        <v>35.369999999999997</v>
      </c>
      <c r="L669" s="46">
        <v>43.32</v>
      </c>
      <c r="M669" s="46">
        <v>47.48</v>
      </c>
      <c r="N669" s="46">
        <v>47.48</v>
      </c>
      <c r="O669" s="48">
        <f t="shared" si="10"/>
        <v>34.322307692307689</v>
      </c>
    </row>
    <row r="670" spans="1:15">
      <c r="A670" s="46" t="s">
        <v>811</v>
      </c>
      <c r="B670" s="46">
        <v>29.43</v>
      </c>
      <c r="C670" s="46">
        <v>28.51</v>
      </c>
      <c r="D670" s="46">
        <v>25.82</v>
      </c>
      <c r="E670" s="46" t="s">
        <v>177</v>
      </c>
      <c r="F670" s="46" t="s">
        <v>177</v>
      </c>
      <c r="G670" s="46" t="s">
        <v>177</v>
      </c>
      <c r="H670" s="46" t="s">
        <v>177</v>
      </c>
      <c r="I670" s="46">
        <v>20.81</v>
      </c>
      <c r="J670" s="46">
        <v>23.24</v>
      </c>
      <c r="K670" s="46">
        <v>23.87</v>
      </c>
      <c r="L670" s="46">
        <v>21.29</v>
      </c>
      <c r="M670" s="46" t="s">
        <v>177</v>
      </c>
      <c r="N670" s="46" t="s">
        <v>177</v>
      </c>
      <c r="O670" s="48">
        <f t="shared" si="10"/>
        <v>24.709999999999997</v>
      </c>
    </row>
    <row r="671" spans="1:15">
      <c r="A671" s="46" t="s">
        <v>812</v>
      </c>
      <c r="B671" s="46">
        <v>29.39</v>
      </c>
      <c r="C671" s="46">
        <v>28.5</v>
      </c>
      <c r="D671" s="46">
        <v>28.56</v>
      </c>
      <c r="E671" s="46">
        <v>29.07</v>
      </c>
      <c r="F671" s="46">
        <v>30.65</v>
      </c>
      <c r="G671" s="46">
        <v>32.29</v>
      </c>
      <c r="H671" s="46">
        <v>32.57</v>
      </c>
      <c r="I671" s="46">
        <v>29.5</v>
      </c>
      <c r="J671" s="46">
        <v>87.04</v>
      </c>
      <c r="K671" s="46" t="s">
        <v>177</v>
      </c>
      <c r="L671" s="46">
        <v>87.54</v>
      </c>
      <c r="M671" s="46" t="s">
        <v>177</v>
      </c>
      <c r="N671" s="46">
        <v>27.11</v>
      </c>
      <c r="O671" s="48">
        <f t="shared" si="10"/>
        <v>40.201818181818183</v>
      </c>
    </row>
    <row r="672" spans="1:15">
      <c r="A672" s="46" t="s">
        <v>813</v>
      </c>
      <c r="B672" s="46">
        <v>29.36</v>
      </c>
      <c r="C672" s="46">
        <v>29.36</v>
      </c>
      <c r="D672" s="46">
        <v>29.36</v>
      </c>
      <c r="E672" s="46">
        <v>29.36</v>
      </c>
      <c r="F672" s="46">
        <v>29.36</v>
      </c>
      <c r="G672" s="46">
        <v>29.36</v>
      </c>
      <c r="H672" s="46">
        <v>29.36</v>
      </c>
      <c r="I672" s="46">
        <v>29.36</v>
      </c>
      <c r="J672" s="46">
        <v>29.01</v>
      </c>
      <c r="K672" s="46">
        <v>28.92</v>
      </c>
      <c r="L672" s="46">
        <v>28.8</v>
      </c>
      <c r="M672" s="46">
        <v>28.71</v>
      </c>
      <c r="N672" s="46">
        <v>28.62</v>
      </c>
      <c r="O672" s="48">
        <f t="shared" si="10"/>
        <v>29.149230769230773</v>
      </c>
    </row>
    <row r="673" spans="1:15">
      <c r="A673" s="46" t="s">
        <v>814</v>
      </c>
      <c r="B673" s="46">
        <v>28.37</v>
      </c>
      <c r="C673" s="46">
        <v>28.04</v>
      </c>
      <c r="D673" s="46">
        <v>28.04</v>
      </c>
      <c r="E673" s="46">
        <v>28.04</v>
      </c>
      <c r="F673" s="46">
        <v>28.04</v>
      </c>
      <c r="G673" s="46">
        <v>28.04</v>
      </c>
      <c r="H673" s="46" t="s">
        <v>177</v>
      </c>
      <c r="I673" s="46" t="s">
        <v>177</v>
      </c>
      <c r="J673" s="46">
        <v>29.27</v>
      </c>
      <c r="K673" s="46">
        <v>29.18</v>
      </c>
      <c r="L673" s="46" t="s">
        <v>177</v>
      </c>
      <c r="M673" s="46" t="s">
        <v>177</v>
      </c>
      <c r="N673" s="46" t="s">
        <v>177</v>
      </c>
      <c r="O673" s="48">
        <f t="shared" si="10"/>
        <v>28.377499999999998</v>
      </c>
    </row>
    <row r="674" spans="1:15">
      <c r="A674" s="46" t="s">
        <v>815</v>
      </c>
      <c r="B674" s="46">
        <v>28.33</v>
      </c>
      <c r="C674" s="46">
        <v>28.33</v>
      </c>
      <c r="D674" s="46">
        <v>28.33</v>
      </c>
      <c r="E674" s="46">
        <v>28.33</v>
      </c>
      <c r="F674" s="46">
        <v>28.33</v>
      </c>
      <c r="G674" s="46">
        <v>28.33</v>
      </c>
      <c r="H674" s="46">
        <v>28.33</v>
      </c>
      <c r="I674" s="46">
        <v>28.33</v>
      </c>
      <c r="J674" s="46" t="s">
        <v>177</v>
      </c>
      <c r="K674" s="46" t="s">
        <v>177</v>
      </c>
      <c r="L674" s="46" t="s">
        <v>177</v>
      </c>
      <c r="M674" s="46" t="s">
        <v>177</v>
      </c>
      <c r="N674" s="46" t="s">
        <v>177</v>
      </c>
      <c r="O674" s="48">
        <f t="shared" si="10"/>
        <v>28.329999999999991</v>
      </c>
    </row>
    <row r="675" spans="1:15">
      <c r="A675" s="46" t="s">
        <v>816</v>
      </c>
      <c r="B675" s="46">
        <v>27.7</v>
      </c>
      <c r="C675" s="46">
        <v>26.24</v>
      </c>
      <c r="D675" s="46">
        <v>26.49</v>
      </c>
      <c r="E675" s="46">
        <v>27.48</v>
      </c>
      <c r="F675" s="46">
        <v>27.52</v>
      </c>
      <c r="G675" s="46">
        <v>28.36</v>
      </c>
      <c r="H675" s="46">
        <v>28.6</v>
      </c>
      <c r="I675" s="46">
        <v>28.43</v>
      </c>
      <c r="J675" s="46">
        <v>26.31</v>
      </c>
      <c r="K675" s="46">
        <v>26.96</v>
      </c>
      <c r="L675" s="46">
        <v>28.27</v>
      </c>
      <c r="M675" s="46">
        <v>28.48</v>
      </c>
      <c r="N675" s="46">
        <v>26.89</v>
      </c>
      <c r="O675" s="48">
        <f t="shared" si="10"/>
        <v>27.517692307692307</v>
      </c>
    </row>
    <row r="676" spans="1:15">
      <c r="A676" s="46" t="s">
        <v>817</v>
      </c>
      <c r="B676" s="46">
        <v>27.39</v>
      </c>
      <c r="C676" s="46">
        <v>27.64</v>
      </c>
      <c r="D676" s="46">
        <v>31.97</v>
      </c>
      <c r="E676" s="46">
        <v>33.520000000000003</v>
      </c>
      <c r="F676" s="46">
        <v>35.35</v>
      </c>
      <c r="G676" s="46">
        <v>35.409999999999997</v>
      </c>
      <c r="H676" s="46">
        <v>27.93</v>
      </c>
      <c r="I676" s="46">
        <v>27.93</v>
      </c>
      <c r="J676" s="46" t="s">
        <v>177</v>
      </c>
      <c r="K676" s="46">
        <v>36.85</v>
      </c>
      <c r="L676" s="46">
        <v>36.85</v>
      </c>
      <c r="M676" s="46" t="s">
        <v>177</v>
      </c>
      <c r="N676" s="46" t="s">
        <v>177</v>
      </c>
      <c r="O676" s="48">
        <f t="shared" si="10"/>
        <v>32.084000000000003</v>
      </c>
    </row>
    <row r="677" spans="1:15">
      <c r="A677" s="46" t="s">
        <v>818</v>
      </c>
      <c r="B677" s="46">
        <v>27.27</v>
      </c>
      <c r="C677" s="46">
        <v>27.27</v>
      </c>
      <c r="D677" s="46">
        <v>27.27</v>
      </c>
      <c r="E677" s="46">
        <v>27.27</v>
      </c>
      <c r="F677" s="46">
        <v>27.27</v>
      </c>
      <c r="G677" s="46">
        <v>27.27</v>
      </c>
      <c r="H677" s="46">
        <v>27.27</v>
      </c>
      <c r="I677" s="46">
        <v>27.27</v>
      </c>
      <c r="J677" s="46" t="s">
        <v>177</v>
      </c>
      <c r="K677" s="46" t="s">
        <v>177</v>
      </c>
      <c r="L677" s="46" t="s">
        <v>177</v>
      </c>
      <c r="M677" s="46" t="s">
        <v>177</v>
      </c>
      <c r="N677" s="46" t="s">
        <v>177</v>
      </c>
      <c r="O677" s="48">
        <f t="shared" si="10"/>
        <v>27.270000000000003</v>
      </c>
    </row>
    <row r="678" spans="1:15">
      <c r="A678" s="46" t="s">
        <v>819</v>
      </c>
      <c r="B678" s="46">
        <v>27.26</v>
      </c>
      <c r="C678" s="46">
        <v>29.31</v>
      </c>
      <c r="D678" s="46">
        <v>32.6</v>
      </c>
      <c r="E678" s="46">
        <v>33.020000000000003</v>
      </c>
      <c r="F678" s="46">
        <v>32.19</v>
      </c>
      <c r="G678" s="46">
        <v>30.88</v>
      </c>
      <c r="H678" s="46">
        <v>29.76</v>
      </c>
      <c r="I678" s="46">
        <v>29.96</v>
      </c>
      <c r="J678" s="46">
        <v>33.58</v>
      </c>
      <c r="K678" s="46">
        <v>33.75</v>
      </c>
      <c r="L678" s="46">
        <v>31.98</v>
      </c>
      <c r="M678" s="46">
        <v>32.229999999999997</v>
      </c>
      <c r="N678" s="46">
        <v>32.08</v>
      </c>
      <c r="O678" s="48">
        <f t="shared" si="10"/>
        <v>31.430769230769233</v>
      </c>
    </row>
    <row r="679" spans="1:15">
      <c r="A679" s="46" t="s">
        <v>820</v>
      </c>
      <c r="B679" s="46">
        <v>27.03</v>
      </c>
      <c r="C679" s="46">
        <v>23.68</v>
      </c>
      <c r="D679" s="46">
        <v>22.21</v>
      </c>
      <c r="E679" s="46">
        <v>25.67</v>
      </c>
      <c r="F679" s="46">
        <v>23.9</v>
      </c>
      <c r="G679" s="46">
        <v>21.63</v>
      </c>
      <c r="H679" s="46">
        <v>19.12</v>
      </c>
      <c r="I679" s="46">
        <v>19.93</v>
      </c>
      <c r="J679" s="46">
        <v>21.99</v>
      </c>
      <c r="K679" s="46">
        <v>20.94</v>
      </c>
      <c r="L679" s="46">
        <v>20.85</v>
      </c>
      <c r="M679" s="46">
        <v>20.79</v>
      </c>
      <c r="N679" s="46">
        <v>20.72</v>
      </c>
      <c r="O679" s="48">
        <f t="shared" si="10"/>
        <v>22.189230769230772</v>
      </c>
    </row>
    <row r="680" spans="1:15">
      <c r="A680" s="46" t="s">
        <v>821</v>
      </c>
      <c r="B680" s="46">
        <v>26.93</v>
      </c>
      <c r="C680" s="46">
        <v>27.07</v>
      </c>
      <c r="D680" s="46">
        <v>26.86</v>
      </c>
      <c r="E680" s="46">
        <v>27.17</v>
      </c>
      <c r="F680" s="46">
        <v>27.51</v>
      </c>
      <c r="G680" s="46">
        <v>27.89</v>
      </c>
      <c r="H680" s="46">
        <v>28.03</v>
      </c>
      <c r="I680" s="46">
        <v>28.1</v>
      </c>
      <c r="J680" s="46">
        <v>27.07</v>
      </c>
      <c r="K680" s="46">
        <v>27.3</v>
      </c>
      <c r="L680" s="46">
        <v>27.61</v>
      </c>
      <c r="M680" s="46">
        <v>27.48</v>
      </c>
      <c r="N680" s="46">
        <v>28.32</v>
      </c>
      <c r="O680" s="48">
        <f t="shared" si="10"/>
        <v>27.48769230769231</v>
      </c>
    </row>
    <row r="681" spans="1:15">
      <c r="A681" s="46" t="s">
        <v>822</v>
      </c>
      <c r="B681" s="46">
        <v>26.86</v>
      </c>
      <c r="C681" s="46">
        <v>27.05</v>
      </c>
      <c r="D681" s="46">
        <v>27.47</v>
      </c>
      <c r="E681" s="46">
        <v>26.7</v>
      </c>
      <c r="F681" s="46">
        <v>26.75</v>
      </c>
      <c r="G681" s="46">
        <v>27.51</v>
      </c>
      <c r="H681" s="46">
        <v>27.55</v>
      </c>
      <c r="I681" s="46">
        <v>27.72</v>
      </c>
      <c r="J681" s="46">
        <v>26.89</v>
      </c>
      <c r="K681" s="46">
        <v>26.81</v>
      </c>
      <c r="L681" s="46">
        <v>27.64</v>
      </c>
      <c r="M681" s="46">
        <v>27.11</v>
      </c>
      <c r="N681" s="46">
        <v>27.94</v>
      </c>
      <c r="O681" s="48">
        <f t="shared" si="10"/>
        <v>27.23076923076923</v>
      </c>
    </row>
    <row r="682" spans="1:15">
      <c r="A682" s="46" t="s">
        <v>823</v>
      </c>
      <c r="B682" s="46">
        <v>26.32</v>
      </c>
      <c r="C682" s="46">
        <v>26.32</v>
      </c>
      <c r="D682" s="46">
        <v>26.32</v>
      </c>
      <c r="E682" s="46">
        <v>26.32</v>
      </c>
      <c r="F682" s="46">
        <v>26.32</v>
      </c>
      <c r="G682" s="46">
        <v>26.32</v>
      </c>
      <c r="H682" s="46">
        <v>26.32</v>
      </c>
      <c r="I682" s="46">
        <v>26.32</v>
      </c>
      <c r="J682" s="46" t="s">
        <v>177</v>
      </c>
      <c r="K682" s="46" t="s">
        <v>177</v>
      </c>
      <c r="L682" s="46" t="s">
        <v>177</v>
      </c>
      <c r="M682" s="46" t="s">
        <v>177</v>
      </c>
      <c r="N682" s="46" t="s">
        <v>177</v>
      </c>
      <c r="O682" s="48">
        <f t="shared" si="10"/>
        <v>26.319999999999997</v>
      </c>
    </row>
    <row r="683" spans="1:15">
      <c r="A683" s="46" t="s">
        <v>824</v>
      </c>
      <c r="B683" s="46">
        <v>25.67</v>
      </c>
      <c r="C683" s="46" t="s">
        <v>177</v>
      </c>
      <c r="D683" s="46" t="s">
        <v>177</v>
      </c>
      <c r="E683" s="46" t="s">
        <v>177</v>
      </c>
      <c r="F683" s="46" t="s">
        <v>177</v>
      </c>
      <c r="G683" s="46" t="s">
        <v>177</v>
      </c>
      <c r="H683" s="46" t="s">
        <v>177</v>
      </c>
      <c r="I683" s="46" t="s">
        <v>177</v>
      </c>
      <c r="J683" s="46">
        <v>41.16</v>
      </c>
      <c r="K683" s="46">
        <v>41.04</v>
      </c>
      <c r="L683" s="46">
        <v>40.86</v>
      </c>
      <c r="M683" s="46">
        <v>40.74</v>
      </c>
      <c r="N683" s="46">
        <v>40.619999999999997</v>
      </c>
      <c r="O683" s="48">
        <f t="shared" si="10"/>
        <v>38.348333333333336</v>
      </c>
    </row>
    <row r="684" spans="1:15">
      <c r="A684" s="46" t="s">
        <v>825</v>
      </c>
      <c r="B684" s="46">
        <v>25.23</v>
      </c>
      <c r="C684" s="46">
        <v>22.29</v>
      </c>
      <c r="D684" s="46">
        <v>21.11</v>
      </c>
      <c r="E684" s="46">
        <v>20.77</v>
      </c>
      <c r="F684" s="46">
        <v>21.89</v>
      </c>
      <c r="G684" s="46">
        <v>22.37</v>
      </c>
      <c r="H684" s="46">
        <v>23.24</v>
      </c>
      <c r="I684" s="46">
        <v>24.29</v>
      </c>
      <c r="J684" s="46">
        <v>27.01</v>
      </c>
      <c r="K684" s="46">
        <v>26.93</v>
      </c>
      <c r="L684" s="46">
        <v>26.81</v>
      </c>
      <c r="M684" s="46">
        <v>26.73</v>
      </c>
      <c r="N684" s="46">
        <v>26.65</v>
      </c>
      <c r="O684" s="48">
        <f t="shared" si="10"/>
        <v>24.255384615384614</v>
      </c>
    </row>
    <row r="685" spans="1:15">
      <c r="A685" s="46" t="s">
        <v>826</v>
      </c>
      <c r="B685" s="46">
        <v>24.8</v>
      </c>
      <c r="C685" s="46">
        <v>24.14</v>
      </c>
      <c r="D685" s="46">
        <v>23.79</v>
      </c>
      <c r="E685" s="46">
        <v>24.21</v>
      </c>
      <c r="F685" s="46">
        <v>24.53</v>
      </c>
      <c r="G685" s="46">
        <v>24.83</v>
      </c>
      <c r="H685" s="46">
        <v>25.65</v>
      </c>
      <c r="I685" s="46">
        <v>25.96</v>
      </c>
      <c r="J685" s="46">
        <v>25.71</v>
      </c>
      <c r="K685" s="46">
        <v>25.44</v>
      </c>
      <c r="L685" s="46">
        <v>25.85</v>
      </c>
      <c r="M685" s="46">
        <v>26.06</v>
      </c>
      <c r="N685" s="46">
        <v>25.73</v>
      </c>
      <c r="O685" s="48">
        <f t="shared" si="10"/>
        <v>25.130769230769236</v>
      </c>
    </row>
    <row r="686" spans="1:15">
      <c r="A686" s="46" t="s">
        <v>827</v>
      </c>
      <c r="B686" s="46">
        <v>24.51</v>
      </c>
      <c r="C686" s="46">
        <v>25.76</v>
      </c>
      <c r="D686" s="46">
        <v>27.39</v>
      </c>
      <c r="E686" s="46">
        <v>27.39</v>
      </c>
      <c r="F686" s="46" t="s">
        <v>177</v>
      </c>
      <c r="G686" s="46">
        <v>25.45</v>
      </c>
      <c r="H686" s="46">
        <v>25.45</v>
      </c>
      <c r="I686" s="46" t="s">
        <v>177</v>
      </c>
      <c r="J686" s="46">
        <v>24.01</v>
      </c>
      <c r="K686" s="46">
        <v>23.93</v>
      </c>
      <c r="L686" s="46">
        <v>23.83</v>
      </c>
      <c r="M686" s="46">
        <v>23.76</v>
      </c>
      <c r="N686" s="46">
        <v>23.69</v>
      </c>
      <c r="O686" s="48">
        <f t="shared" si="10"/>
        <v>25.015454545454542</v>
      </c>
    </row>
    <row r="687" spans="1:15">
      <c r="A687" s="46" t="s">
        <v>828</v>
      </c>
      <c r="B687" s="46">
        <v>24.36</v>
      </c>
      <c r="C687" s="46">
        <v>24.36</v>
      </c>
      <c r="D687" s="46">
        <v>24.36</v>
      </c>
      <c r="E687" s="46">
        <v>24.36</v>
      </c>
      <c r="F687" s="46">
        <v>24.36</v>
      </c>
      <c r="G687" s="46">
        <v>24.36</v>
      </c>
      <c r="H687" s="46">
        <v>24.36</v>
      </c>
      <c r="I687" s="46">
        <v>24.36</v>
      </c>
      <c r="J687" s="46" t="s">
        <v>177</v>
      </c>
      <c r="K687" s="46" t="s">
        <v>177</v>
      </c>
      <c r="L687" s="46" t="s">
        <v>177</v>
      </c>
      <c r="M687" s="46" t="s">
        <v>177</v>
      </c>
      <c r="N687" s="46" t="s">
        <v>177</v>
      </c>
      <c r="O687" s="48">
        <f t="shared" si="10"/>
        <v>24.36</v>
      </c>
    </row>
    <row r="688" spans="1:15">
      <c r="A688" s="46" t="s">
        <v>829</v>
      </c>
      <c r="B688" s="46">
        <v>24.21</v>
      </c>
      <c r="C688" s="46">
        <v>20</v>
      </c>
      <c r="D688" s="46">
        <v>18.71</v>
      </c>
      <c r="E688" s="46">
        <v>19.52</v>
      </c>
      <c r="F688" s="46" t="s">
        <v>177</v>
      </c>
      <c r="G688" s="46" t="s">
        <v>177</v>
      </c>
      <c r="H688" s="46" t="s">
        <v>177</v>
      </c>
      <c r="I688" s="46" t="s">
        <v>177</v>
      </c>
      <c r="J688" s="46" t="s">
        <v>177</v>
      </c>
      <c r="K688" s="46" t="s">
        <v>177</v>
      </c>
      <c r="L688" s="46" t="s">
        <v>177</v>
      </c>
      <c r="M688" s="46" t="s">
        <v>177</v>
      </c>
      <c r="N688" s="46" t="s">
        <v>177</v>
      </c>
      <c r="O688" s="48">
        <f t="shared" si="10"/>
        <v>20.61</v>
      </c>
    </row>
    <row r="689" spans="1:15">
      <c r="A689" s="46" t="s">
        <v>830</v>
      </c>
      <c r="B689" s="46">
        <v>23.96</v>
      </c>
      <c r="C689" s="46">
        <v>24.72</v>
      </c>
      <c r="D689" s="46">
        <v>25.72</v>
      </c>
      <c r="E689" s="46">
        <v>25.72</v>
      </c>
      <c r="F689" s="46">
        <v>26.75</v>
      </c>
      <c r="G689" s="46">
        <v>29.26</v>
      </c>
      <c r="H689" s="46">
        <v>25.72</v>
      </c>
      <c r="I689" s="46">
        <v>23.93</v>
      </c>
      <c r="J689" s="46">
        <v>24.56</v>
      </c>
      <c r="K689" s="46">
        <v>24.56</v>
      </c>
      <c r="L689" s="46">
        <v>24.56</v>
      </c>
      <c r="M689" s="46" t="s">
        <v>177</v>
      </c>
      <c r="N689" s="46" t="s">
        <v>177</v>
      </c>
      <c r="O689" s="48">
        <f t="shared" si="10"/>
        <v>25.405454545454543</v>
      </c>
    </row>
    <row r="690" spans="1:15">
      <c r="A690" s="46" t="s">
        <v>831</v>
      </c>
      <c r="B690" s="46">
        <v>23.75</v>
      </c>
      <c r="C690" s="46">
        <v>21</v>
      </c>
      <c r="D690" s="46">
        <v>19.72</v>
      </c>
      <c r="E690" s="46">
        <v>20.010000000000002</v>
      </c>
      <c r="F690" s="46">
        <v>19.75</v>
      </c>
      <c r="G690" s="46">
        <v>20.12</v>
      </c>
      <c r="H690" s="46">
        <v>20.36</v>
      </c>
      <c r="I690" s="46">
        <v>21.67</v>
      </c>
      <c r="J690" s="46">
        <v>23.06</v>
      </c>
      <c r="K690" s="46">
        <v>23.08</v>
      </c>
      <c r="L690" s="46">
        <v>22.99</v>
      </c>
      <c r="M690" s="46">
        <v>20.6</v>
      </c>
      <c r="N690" s="46">
        <v>20.54</v>
      </c>
      <c r="O690" s="48">
        <f t="shared" si="10"/>
        <v>21.280769230769234</v>
      </c>
    </row>
    <row r="691" spans="1:15">
      <c r="A691" s="46" t="s">
        <v>832</v>
      </c>
      <c r="B691" s="46">
        <v>23.66</v>
      </c>
      <c r="C691" s="46">
        <v>21.65</v>
      </c>
      <c r="D691" s="46">
        <v>19.52</v>
      </c>
      <c r="E691" s="46">
        <v>19.899999999999999</v>
      </c>
      <c r="F691" s="46">
        <v>23.66</v>
      </c>
      <c r="G691" s="46">
        <v>24.53</v>
      </c>
      <c r="H691" s="46">
        <v>24.53</v>
      </c>
      <c r="I691" s="46" t="s">
        <v>177</v>
      </c>
      <c r="J691" s="46" t="s">
        <v>177</v>
      </c>
      <c r="K691" s="46" t="s">
        <v>177</v>
      </c>
      <c r="L691" s="46" t="s">
        <v>177</v>
      </c>
      <c r="M691" s="46" t="s">
        <v>177</v>
      </c>
      <c r="N691" s="46" t="s">
        <v>177</v>
      </c>
      <c r="O691" s="48">
        <f t="shared" si="10"/>
        <v>22.49285714285714</v>
      </c>
    </row>
    <row r="692" spans="1:15">
      <c r="A692" s="46" t="s">
        <v>833</v>
      </c>
      <c r="B692" s="46">
        <v>23.3</v>
      </c>
      <c r="C692" s="46">
        <v>27.11</v>
      </c>
      <c r="D692" s="46">
        <v>20.22</v>
      </c>
      <c r="E692" s="46">
        <v>19.579999999999998</v>
      </c>
      <c r="F692" s="46">
        <v>18.93</v>
      </c>
      <c r="G692" s="46">
        <v>24.12</v>
      </c>
      <c r="H692" s="46">
        <v>24.12</v>
      </c>
      <c r="I692" s="46">
        <v>20.86</v>
      </c>
      <c r="J692" s="46">
        <v>22.01</v>
      </c>
      <c r="K692" s="46">
        <v>21.94</v>
      </c>
      <c r="L692" s="46">
        <v>21.85</v>
      </c>
      <c r="M692" s="46">
        <v>21.78</v>
      </c>
      <c r="N692" s="46">
        <v>21.71</v>
      </c>
      <c r="O692" s="48">
        <f t="shared" si="10"/>
        <v>22.117692307692305</v>
      </c>
    </row>
    <row r="693" spans="1:15">
      <c r="A693" s="46" t="s">
        <v>834</v>
      </c>
      <c r="B693" s="46">
        <v>23.26</v>
      </c>
      <c r="C693" s="46">
        <v>23.75</v>
      </c>
      <c r="D693" s="46">
        <v>23.07</v>
      </c>
      <c r="E693" s="46">
        <v>21.84</v>
      </c>
      <c r="F693" s="46">
        <v>20.99</v>
      </c>
      <c r="G693" s="46">
        <v>21.35</v>
      </c>
      <c r="H693" s="46">
        <v>23.37</v>
      </c>
      <c r="I693" s="46">
        <v>23.73</v>
      </c>
      <c r="J693" s="46">
        <v>22.51</v>
      </c>
      <c r="K693" s="46">
        <v>22.44</v>
      </c>
      <c r="L693" s="46">
        <v>22.34</v>
      </c>
      <c r="M693" s="46">
        <v>22.27</v>
      </c>
      <c r="N693" s="46">
        <v>22.21</v>
      </c>
      <c r="O693" s="48">
        <f t="shared" si="10"/>
        <v>22.548461538461538</v>
      </c>
    </row>
    <row r="694" spans="1:15">
      <c r="A694" s="46" t="s">
        <v>835</v>
      </c>
      <c r="B694" s="46">
        <v>23.15</v>
      </c>
      <c r="C694" s="46">
        <v>23.15</v>
      </c>
      <c r="D694" s="46">
        <v>21.25</v>
      </c>
      <c r="E694" s="46">
        <v>21.31</v>
      </c>
      <c r="F694" s="46">
        <v>19.920000000000002</v>
      </c>
      <c r="G694" s="46">
        <v>19.670000000000002</v>
      </c>
      <c r="H694" s="46">
        <v>19.43</v>
      </c>
      <c r="I694" s="46">
        <v>19.68</v>
      </c>
      <c r="J694" s="46">
        <v>20.87</v>
      </c>
      <c r="K694" s="46">
        <v>21.21</v>
      </c>
      <c r="L694" s="46">
        <v>21.12</v>
      </c>
      <c r="M694" s="46">
        <v>21.34</v>
      </c>
      <c r="N694" s="46">
        <v>21.05</v>
      </c>
      <c r="O694" s="48">
        <f t="shared" si="10"/>
        <v>21.011538461538464</v>
      </c>
    </row>
    <row r="695" spans="1:15">
      <c r="A695" s="49" t="s">
        <v>836</v>
      </c>
      <c r="B695" s="49">
        <v>23.14</v>
      </c>
      <c r="C695" s="49">
        <v>23.14</v>
      </c>
      <c r="D695" s="49">
        <v>23.14</v>
      </c>
      <c r="E695" s="49">
        <v>23.14</v>
      </c>
      <c r="F695" s="49">
        <v>23.14</v>
      </c>
      <c r="G695" s="49">
        <v>23.14</v>
      </c>
      <c r="H695" s="49">
        <v>23.14</v>
      </c>
      <c r="I695" s="49">
        <v>23.14</v>
      </c>
      <c r="J695" s="49" t="s">
        <v>177</v>
      </c>
      <c r="K695" s="49" t="s">
        <v>177</v>
      </c>
      <c r="L695" s="49" t="s">
        <v>177</v>
      </c>
      <c r="M695" s="49" t="s">
        <v>177</v>
      </c>
      <c r="N695" s="49" t="s">
        <v>177</v>
      </c>
      <c r="O695" s="48">
        <f t="shared" si="10"/>
        <v>23.14</v>
      </c>
    </row>
    <row r="696" spans="1:15">
      <c r="A696" s="46" t="s">
        <v>837</v>
      </c>
      <c r="B696" s="46">
        <v>22.49</v>
      </c>
      <c r="C696" s="46">
        <v>22.49</v>
      </c>
      <c r="D696" s="46">
        <v>22.49</v>
      </c>
      <c r="E696" s="46">
        <v>22.49</v>
      </c>
      <c r="F696" s="46">
        <v>22.49</v>
      </c>
      <c r="G696" s="46">
        <v>22.49</v>
      </c>
      <c r="H696" s="46">
        <v>22.49</v>
      </c>
      <c r="I696" s="46">
        <v>22.39</v>
      </c>
      <c r="J696" s="46" t="s">
        <v>177</v>
      </c>
      <c r="K696" s="46" t="s">
        <v>177</v>
      </c>
      <c r="L696" s="46" t="s">
        <v>177</v>
      </c>
      <c r="M696" s="46" t="s">
        <v>177</v>
      </c>
      <c r="N696" s="46" t="s">
        <v>177</v>
      </c>
      <c r="O696" s="48">
        <f t="shared" si="10"/>
        <v>22.477499999999999</v>
      </c>
    </row>
    <row r="697" spans="1:15">
      <c r="A697" s="46" t="s">
        <v>838</v>
      </c>
      <c r="B697" s="46">
        <v>22.48</v>
      </c>
      <c r="C697" s="46" t="s">
        <v>177</v>
      </c>
      <c r="D697" s="46">
        <v>27.11</v>
      </c>
      <c r="E697" s="46">
        <v>27.11</v>
      </c>
      <c r="F697" s="46" t="s">
        <v>177</v>
      </c>
      <c r="G697" s="46" t="s">
        <v>177</v>
      </c>
      <c r="H697" s="46">
        <v>23.55</v>
      </c>
      <c r="I697" s="46">
        <v>23.55</v>
      </c>
      <c r="J697" s="46">
        <v>23.01</v>
      </c>
      <c r="K697" s="46">
        <v>22.94</v>
      </c>
      <c r="L697" s="46">
        <v>22.84</v>
      </c>
      <c r="M697" s="46">
        <v>22.77</v>
      </c>
      <c r="N697" s="46">
        <v>22.7</v>
      </c>
      <c r="O697" s="48">
        <f t="shared" si="10"/>
        <v>23.806000000000001</v>
      </c>
    </row>
    <row r="698" spans="1:15">
      <c r="A698" s="46" t="s">
        <v>839</v>
      </c>
      <c r="B698" s="46">
        <v>22.44</v>
      </c>
      <c r="C698" s="46">
        <v>21.43</v>
      </c>
      <c r="D698" s="46">
        <v>20.239999999999998</v>
      </c>
      <c r="E698" s="46">
        <v>20.59</v>
      </c>
      <c r="F698" s="46">
        <v>20.86</v>
      </c>
      <c r="G698" s="46">
        <v>20.91</v>
      </c>
      <c r="H698" s="46">
        <v>22.33</v>
      </c>
      <c r="I698" s="46">
        <v>22.3</v>
      </c>
      <c r="J698" s="46">
        <v>21.59</v>
      </c>
      <c r="K698" s="46">
        <v>19.18</v>
      </c>
      <c r="L698" s="46">
        <v>19.100000000000001</v>
      </c>
      <c r="M698" s="46">
        <v>19.100000000000001</v>
      </c>
      <c r="N698" s="46">
        <v>19.350000000000001</v>
      </c>
      <c r="O698" s="48">
        <f t="shared" si="10"/>
        <v>20.724615384615387</v>
      </c>
    </row>
    <row r="699" spans="1:15">
      <c r="A699" s="46" t="s">
        <v>840</v>
      </c>
      <c r="B699" s="46">
        <v>22.34</v>
      </c>
      <c r="C699" s="46">
        <v>22.05</v>
      </c>
      <c r="D699" s="46">
        <v>21.76</v>
      </c>
      <c r="E699" s="46">
        <v>22.13</v>
      </c>
      <c r="F699" s="46">
        <v>22.66</v>
      </c>
      <c r="G699" s="46">
        <v>20.53</v>
      </c>
      <c r="H699" s="46">
        <v>20.88</v>
      </c>
      <c r="I699" s="46">
        <v>21.52</v>
      </c>
      <c r="J699" s="46">
        <v>25.51</v>
      </c>
      <c r="K699" s="46">
        <v>25.43</v>
      </c>
      <c r="L699" s="46">
        <v>25.32</v>
      </c>
      <c r="M699" s="46">
        <v>25.24</v>
      </c>
      <c r="N699" s="46">
        <v>25.17</v>
      </c>
      <c r="O699" s="48">
        <f t="shared" si="10"/>
        <v>23.118461538461538</v>
      </c>
    </row>
    <row r="700" spans="1:15">
      <c r="A700" s="46" t="s">
        <v>841</v>
      </c>
      <c r="B700" s="46">
        <v>22.25</v>
      </c>
      <c r="C700" s="46">
        <v>21.77</v>
      </c>
      <c r="D700" s="46">
        <v>22.51</v>
      </c>
      <c r="E700" s="46">
        <v>22.61</v>
      </c>
      <c r="F700" s="46">
        <v>22.82</v>
      </c>
      <c r="G700" s="46">
        <v>131.25</v>
      </c>
      <c r="H700" s="46">
        <v>131.25</v>
      </c>
      <c r="I700" s="46" t="s">
        <v>177</v>
      </c>
      <c r="J700" s="46">
        <v>27.01</v>
      </c>
      <c r="K700" s="46">
        <v>26.93</v>
      </c>
      <c r="L700" s="46">
        <v>26.81</v>
      </c>
      <c r="M700" s="46">
        <v>26.73</v>
      </c>
      <c r="N700" s="46">
        <v>26.65</v>
      </c>
      <c r="O700" s="48">
        <f t="shared" si="10"/>
        <v>42.3825</v>
      </c>
    </row>
    <row r="701" spans="1:15">
      <c r="A701" s="46" t="s">
        <v>842</v>
      </c>
      <c r="B701" s="46">
        <v>22.17</v>
      </c>
      <c r="C701" s="46">
        <v>22.17</v>
      </c>
      <c r="D701" s="46">
        <v>22.17</v>
      </c>
      <c r="E701" s="46">
        <v>22.17</v>
      </c>
      <c r="F701" s="46">
        <v>22.17</v>
      </c>
      <c r="G701" s="46">
        <v>22.17</v>
      </c>
      <c r="H701" s="46">
        <v>22.17</v>
      </c>
      <c r="I701" s="46">
        <v>22.17</v>
      </c>
      <c r="J701" s="46" t="s">
        <v>177</v>
      </c>
      <c r="K701" s="46" t="s">
        <v>177</v>
      </c>
      <c r="L701" s="46" t="s">
        <v>177</v>
      </c>
      <c r="M701" s="46" t="s">
        <v>177</v>
      </c>
      <c r="N701" s="46" t="s">
        <v>177</v>
      </c>
      <c r="O701" s="48">
        <f t="shared" si="10"/>
        <v>22.17</v>
      </c>
    </row>
    <row r="702" spans="1:15">
      <c r="A702" s="46" t="s">
        <v>843</v>
      </c>
      <c r="B702" s="46">
        <v>22.17</v>
      </c>
      <c r="C702" s="46">
        <v>21.15</v>
      </c>
      <c r="D702" s="46">
        <v>21.1</v>
      </c>
      <c r="E702" s="46">
        <v>21.25</v>
      </c>
      <c r="F702" s="46">
        <v>22.18</v>
      </c>
      <c r="G702" s="46">
        <v>23.13</v>
      </c>
      <c r="H702" s="46">
        <v>23.74</v>
      </c>
      <c r="I702" s="46">
        <v>23.71</v>
      </c>
      <c r="J702" s="46">
        <v>35.89</v>
      </c>
      <c r="K702" s="46">
        <v>35.32</v>
      </c>
      <c r="L702" s="46">
        <v>35.64</v>
      </c>
      <c r="M702" s="46">
        <v>36.36</v>
      </c>
      <c r="N702" s="46">
        <v>36.18</v>
      </c>
      <c r="O702" s="48">
        <f t="shared" si="10"/>
        <v>27.524615384615384</v>
      </c>
    </row>
    <row r="703" spans="1:15">
      <c r="A703" s="46" t="s">
        <v>844</v>
      </c>
      <c r="B703" s="46">
        <v>22.07</v>
      </c>
      <c r="C703" s="46">
        <v>24.35</v>
      </c>
      <c r="D703" s="46">
        <v>25.67</v>
      </c>
      <c r="E703" s="46">
        <v>23.6</v>
      </c>
      <c r="F703" s="46">
        <v>22.57</v>
      </c>
      <c r="G703" s="46">
        <v>24.76</v>
      </c>
      <c r="H703" s="46" t="s">
        <v>177</v>
      </c>
      <c r="I703" s="46">
        <v>22.92</v>
      </c>
      <c r="J703" s="46" t="s">
        <v>177</v>
      </c>
      <c r="K703" s="46" t="s">
        <v>177</v>
      </c>
      <c r="L703" s="46" t="s">
        <v>177</v>
      </c>
      <c r="M703" s="46" t="s">
        <v>177</v>
      </c>
      <c r="N703" s="46" t="s">
        <v>177</v>
      </c>
      <c r="O703" s="48">
        <f t="shared" si="10"/>
        <v>23.705714285714286</v>
      </c>
    </row>
    <row r="704" spans="1:15">
      <c r="A704" s="46" t="s">
        <v>845</v>
      </c>
      <c r="B704" s="46">
        <v>21.92</v>
      </c>
      <c r="C704" s="46">
        <v>22.99</v>
      </c>
      <c r="D704" s="46">
        <v>21.32</v>
      </c>
      <c r="E704" s="46">
        <v>20.8</v>
      </c>
      <c r="F704" s="46">
        <v>21.15</v>
      </c>
      <c r="G704" s="46">
        <v>23.09</v>
      </c>
      <c r="H704" s="46">
        <v>19.739999999999998</v>
      </c>
      <c r="I704" s="46">
        <v>18.940000000000001</v>
      </c>
      <c r="J704" s="46">
        <v>22.51</v>
      </c>
      <c r="K704" s="46">
        <v>22.44</v>
      </c>
      <c r="L704" s="46">
        <v>22.34</v>
      </c>
      <c r="M704" s="46">
        <v>22.27</v>
      </c>
      <c r="N704" s="46">
        <v>22.21</v>
      </c>
      <c r="O704" s="48">
        <f t="shared" si="10"/>
        <v>21.670769230769228</v>
      </c>
    </row>
    <row r="705" spans="1:15">
      <c r="A705" s="46" t="s">
        <v>846</v>
      </c>
      <c r="B705" s="46">
        <v>21.76</v>
      </c>
      <c r="C705" s="46">
        <v>23.33</v>
      </c>
      <c r="D705" s="46">
        <v>22.93</v>
      </c>
      <c r="E705" s="46">
        <v>22.97</v>
      </c>
      <c r="F705" s="46">
        <v>22.19</v>
      </c>
      <c r="G705" s="46">
        <v>19.71</v>
      </c>
      <c r="H705" s="46">
        <v>19.03</v>
      </c>
      <c r="I705" s="46">
        <v>20.54</v>
      </c>
      <c r="J705" s="46">
        <v>20.350000000000001</v>
      </c>
      <c r="K705" s="46">
        <v>20.23</v>
      </c>
      <c r="L705" s="46">
        <v>20.09</v>
      </c>
      <c r="M705" s="46">
        <v>20.05</v>
      </c>
      <c r="N705" s="46">
        <v>20.34</v>
      </c>
      <c r="O705" s="48">
        <f t="shared" si="10"/>
        <v>21.04</v>
      </c>
    </row>
    <row r="706" spans="1:15">
      <c r="A706" s="49" t="s">
        <v>847</v>
      </c>
      <c r="B706" s="49">
        <v>21.75</v>
      </c>
      <c r="C706" s="49">
        <v>22.63</v>
      </c>
      <c r="D706" s="49">
        <v>23.02</v>
      </c>
      <c r="E706" s="49">
        <v>20.9</v>
      </c>
      <c r="F706" s="49">
        <v>19.350000000000001</v>
      </c>
      <c r="G706" s="49">
        <v>20.34</v>
      </c>
      <c r="H706" s="49">
        <v>21.9</v>
      </c>
      <c r="I706" s="49">
        <v>21.44</v>
      </c>
      <c r="J706" s="49">
        <v>20.39</v>
      </c>
      <c r="K706" s="49">
        <v>19.690000000000001</v>
      </c>
      <c r="L706" s="49">
        <v>21.26</v>
      </c>
      <c r="M706" s="49">
        <v>20.100000000000001</v>
      </c>
      <c r="N706" s="49">
        <v>19.34</v>
      </c>
      <c r="O706" s="48">
        <f t="shared" si="10"/>
        <v>20.931538461538459</v>
      </c>
    </row>
    <row r="707" spans="1:15">
      <c r="A707" s="46" t="s">
        <v>848</v>
      </c>
      <c r="B707" s="46">
        <v>21.67</v>
      </c>
      <c r="C707" s="46">
        <v>22.47</v>
      </c>
      <c r="D707" s="46">
        <v>23.29</v>
      </c>
      <c r="E707" s="46">
        <v>25.05</v>
      </c>
      <c r="F707" s="46">
        <v>24.79</v>
      </c>
      <c r="G707" s="46">
        <v>23.28</v>
      </c>
      <c r="H707" s="46">
        <v>22.41</v>
      </c>
      <c r="I707" s="46">
        <v>20.18</v>
      </c>
      <c r="J707" s="46">
        <v>20.77</v>
      </c>
      <c r="K707" s="46">
        <v>20.71</v>
      </c>
      <c r="L707" s="46">
        <v>20.62</v>
      </c>
      <c r="M707" s="46">
        <v>21.14</v>
      </c>
      <c r="N707" s="46">
        <v>21.05</v>
      </c>
      <c r="O707" s="48">
        <f t="shared" si="10"/>
        <v>22.110000000000007</v>
      </c>
    </row>
    <row r="708" spans="1:15">
      <c r="A708" s="46" t="s">
        <v>849</v>
      </c>
      <c r="B708" s="46">
        <v>21.61</v>
      </c>
      <c r="C708" s="46">
        <v>17.98</v>
      </c>
      <c r="D708" s="46">
        <v>22.56</v>
      </c>
      <c r="E708" s="46">
        <v>22.76</v>
      </c>
      <c r="F708" s="46">
        <v>21.01</v>
      </c>
      <c r="G708" s="46">
        <v>21.37</v>
      </c>
      <c r="H708" s="46">
        <v>21.56</v>
      </c>
      <c r="I708" s="46">
        <v>20.54</v>
      </c>
      <c r="J708" s="46">
        <v>26.01</v>
      </c>
      <c r="K708" s="46">
        <v>25.93</v>
      </c>
      <c r="L708" s="46">
        <v>25.82</v>
      </c>
      <c r="M708" s="46">
        <v>25.74</v>
      </c>
      <c r="N708" s="46">
        <v>25.66</v>
      </c>
      <c r="O708" s="48">
        <f t="shared" ref="O708:O753" si="11">AVERAGE(B708:N708)</f>
        <v>22.965384615384615</v>
      </c>
    </row>
    <row r="709" spans="1:15">
      <c r="A709" s="46" t="s">
        <v>850</v>
      </c>
      <c r="B709" s="46">
        <v>21.58</v>
      </c>
      <c r="C709" s="46">
        <v>19.57</v>
      </c>
      <c r="D709" s="46">
        <v>18.989999999999998</v>
      </c>
      <c r="E709" s="46">
        <v>19.07</v>
      </c>
      <c r="F709" s="46">
        <v>19.95</v>
      </c>
      <c r="G709" s="46">
        <v>21.72</v>
      </c>
      <c r="H709" s="46">
        <v>20.82</v>
      </c>
      <c r="I709" s="46">
        <v>19.39</v>
      </c>
      <c r="J709" s="46">
        <v>29.04</v>
      </c>
      <c r="K709" s="46">
        <v>28.95</v>
      </c>
      <c r="L709" s="46">
        <v>28.83</v>
      </c>
      <c r="M709" s="46">
        <v>28.74</v>
      </c>
      <c r="N709" s="46">
        <v>28.65</v>
      </c>
      <c r="O709" s="48">
        <f t="shared" si="11"/>
        <v>23.484615384615385</v>
      </c>
    </row>
    <row r="710" spans="1:15">
      <c r="A710" s="49" t="s">
        <v>851</v>
      </c>
      <c r="B710" s="49">
        <v>21.39</v>
      </c>
      <c r="C710" s="49">
        <v>19.84</v>
      </c>
      <c r="D710" s="49">
        <v>19.329999999999998</v>
      </c>
      <c r="E710" s="49">
        <v>19.829999999999998</v>
      </c>
      <c r="F710" s="49">
        <v>20.61</v>
      </c>
      <c r="G710" s="49">
        <v>20.57</v>
      </c>
      <c r="H710" s="49">
        <v>20.309999999999999</v>
      </c>
      <c r="I710" s="49">
        <v>20.49</v>
      </c>
      <c r="J710" s="49">
        <v>22.01</v>
      </c>
      <c r="K710" s="49">
        <v>21.94</v>
      </c>
      <c r="L710" s="49">
        <v>21.85</v>
      </c>
      <c r="M710" s="49">
        <v>21.78</v>
      </c>
      <c r="N710" s="49">
        <v>21.71</v>
      </c>
      <c r="O710" s="48">
        <f t="shared" si="11"/>
        <v>20.896923076923073</v>
      </c>
    </row>
    <row r="711" spans="1:15">
      <c r="A711" s="46" t="s">
        <v>852</v>
      </c>
      <c r="B711" s="46">
        <v>21.11</v>
      </c>
      <c r="C711" s="46">
        <v>21.09</v>
      </c>
      <c r="D711" s="46">
        <v>20.170000000000002</v>
      </c>
      <c r="E711" s="46">
        <v>18.89</v>
      </c>
      <c r="F711" s="46">
        <v>21.25</v>
      </c>
      <c r="G711" s="46">
        <v>22.34</v>
      </c>
      <c r="H711" s="46">
        <v>24.38</v>
      </c>
      <c r="I711" s="46">
        <v>24.63</v>
      </c>
      <c r="J711" s="46">
        <v>22.01</v>
      </c>
      <c r="K711" s="46">
        <v>21.94</v>
      </c>
      <c r="L711" s="46">
        <v>21.85</v>
      </c>
      <c r="M711" s="46">
        <v>21.78</v>
      </c>
      <c r="N711" s="46">
        <v>21.71</v>
      </c>
      <c r="O711" s="48">
        <f t="shared" si="11"/>
        <v>21.780769230769231</v>
      </c>
    </row>
    <row r="712" spans="1:15">
      <c r="A712" s="46" t="s">
        <v>853</v>
      </c>
      <c r="B712" s="46">
        <v>20.97</v>
      </c>
      <c r="C712" s="46">
        <v>20.36</v>
      </c>
      <c r="D712" s="46">
        <v>20.36</v>
      </c>
      <c r="E712" s="46">
        <v>23.44</v>
      </c>
      <c r="F712" s="46">
        <v>25.9</v>
      </c>
      <c r="G712" s="46">
        <v>25.9</v>
      </c>
      <c r="H712" s="46" t="s">
        <v>177</v>
      </c>
      <c r="I712" s="46" t="s">
        <v>177</v>
      </c>
      <c r="J712" s="46">
        <v>24.01</v>
      </c>
      <c r="K712" s="46">
        <v>23.93</v>
      </c>
      <c r="L712" s="46">
        <v>23.83</v>
      </c>
      <c r="M712" s="46">
        <v>23.76</v>
      </c>
      <c r="N712" s="46">
        <v>23.69</v>
      </c>
      <c r="O712" s="48">
        <f t="shared" si="11"/>
        <v>23.286363636363635</v>
      </c>
    </row>
    <row r="713" spans="1:15">
      <c r="A713" s="46" t="s">
        <v>854</v>
      </c>
      <c r="B713" s="46">
        <v>20.93</v>
      </c>
      <c r="C713" s="46">
        <v>20.82</v>
      </c>
      <c r="D713" s="46">
        <v>19.66</v>
      </c>
      <c r="E713" s="46">
        <v>20.2</v>
      </c>
      <c r="F713" s="46">
        <v>20.2</v>
      </c>
      <c r="G713" s="46">
        <v>21.58</v>
      </c>
      <c r="H713" s="46">
        <v>23.13</v>
      </c>
      <c r="I713" s="46">
        <v>25.83</v>
      </c>
      <c r="J713" s="46">
        <v>22.72</v>
      </c>
      <c r="K713" s="46">
        <v>22.66</v>
      </c>
      <c r="L713" s="46">
        <v>22.56</v>
      </c>
      <c r="M713" s="46">
        <v>23.6</v>
      </c>
      <c r="N713" s="46">
        <v>23.6</v>
      </c>
      <c r="O713" s="48">
        <f t="shared" si="11"/>
        <v>22.114615384615391</v>
      </c>
    </row>
    <row r="714" spans="1:15">
      <c r="A714" s="46" t="s">
        <v>855</v>
      </c>
      <c r="B714" s="46">
        <v>20.92</v>
      </c>
      <c r="C714" s="46">
        <v>20.85</v>
      </c>
      <c r="D714" s="46">
        <v>20.69</v>
      </c>
      <c r="E714" s="46">
        <v>20.36</v>
      </c>
      <c r="F714" s="46">
        <v>20.170000000000002</v>
      </c>
      <c r="G714" s="46">
        <v>20.21</v>
      </c>
      <c r="H714" s="46">
        <v>20.65</v>
      </c>
      <c r="I714" s="46">
        <v>20.79</v>
      </c>
      <c r="J714" s="46">
        <v>31.56</v>
      </c>
      <c r="K714" s="46">
        <v>32.07</v>
      </c>
      <c r="L714" s="46">
        <v>32.07</v>
      </c>
      <c r="M714" s="46">
        <v>31.33</v>
      </c>
      <c r="N714" s="46">
        <v>32.36</v>
      </c>
      <c r="O714" s="48">
        <f t="shared" si="11"/>
        <v>24.925384615384619</v>
      </c>
    </row>
    <row r="715" spans="1:15">
      <c r="A715" s="46" t="s">
        <v>748</v>
      </c>
      <c r="B715" s="46">
        <v>20.87</v>
      </c>
      <c r="C715" s="46">
        <v>20.87</v>
      </c>
      <c r="D715" s="46">
        <v>20.87</v>
      </c>
      <c r="E715" s="46">
        <v>20.87</v>
      </c>
      <c r="F715" s="46">
        <v>20.87</v>
      </c>
      <c r="G715" s="46">
        <v>20.87</v>
      </c>
      <c r="H715" s="46">
        <v>20.87</v>
      </c>
      <c r="I715" s="46">
        <v>20.87</v>
      </c>
      <c r="J715" s="46" t="s">
        <v>177</v>
      </c>
      <c r="K715" s="46" t="s">
        <v>177</v>
      </c>
      <c r="L715" s="46" t="s">
        <v>177</v>
      </c>
      <c r="M715" s="46">
        <v>41.6</v>
      </c>
      <c r="N715" s="46">
        <v>41.6</v>
      </c>
      <c r="O715" s="48">
        <f t="shared" si="11"/>
        <v>25.015999999999998</v>
      </c>
    </row>
    <row r="716" spans="1:15">
      <c r="A716" s="46" t="s">
        <v>205</v>
      </c>
      <c r="B716" s="46">
        <v>20.84</v>
      </c>
      <c r="C716" s="46">
        <v>21.76</v>
      </c>
      <c r="D716" s="46">
        <v>22.46</v>
      </c>
      <c r="E716" s="46">
        <v>22.25</v>
      </c>
      <c r="F716" s="46">
        <v>21.24</v>
      </c>
      <c r="G716" s="46">
        <v>20.89</v>
      </c>
      <c r="H716" s="46">
        <v>20.45</v>
      </c>
      <c r="I716" s="46">
        <v>19.75</v>
      </c>
      <c r="J716" s="46">
        <v>40.090000000000003</v>
      </c>
      <c r="K716" s="46">
        <v>39.97</v>
      </c>
      <c r="L716" s="46">
        <v>39.799999999999997</v>
      </c>
      <c r="M716" s="46">
        <v>39.67</v>
      </c>
      <c r="N716" s="46">
        <v>39.56</v>
      </c>
      <c r="O716" s="48">
        <f t="shared" si="11"/>
        <v>28.363846153846154</v>
      </c>
    </row>
    <row r="717" spans="1:15">
      <c r="A717" s="46" t="s">
        <v>856</v>
      </c>
      <c r="B717" s="46">
        <v>20.73</v>
      </c>
      <c r="C717" s="46">
        <v>20.73</v>
      </c>
      <c r="D717" s="46">
        <v>20.73</v>
      </c>
      <c r="E717" s="46">
        <v>18.350000000000001</v>
      </c>
      <c r="F717" s="46">
        <v>18.350000000000001</v>
      </c>
      <c r="G717" s="46">
        <v>19.3</v>
      </c>
      <c r="H717" s="46">
        <v>19.41</v>
      </c>
      <c r="I717" s="46">
        <v>19.63</v>
      </c>
      <c r="J717" s="46">
        <v>21.51</v>
      </c>
      <c r="K717" s="46">
        <v>21.44</v>
      </c>
      <c r="L717" s="46">
        <v>21.35</v>
      </c>
      <c r="M717" s="46">
        <v>21.28</v>
      </c>
      <c r="N717" s="46">
        <v>21.22</v>
      </c>
      <c r="O717" s="48">
        <f t="shared" si="11"/>
        <v>20.309999999999999</v>
      </c>
    </row>
    <row r="718" spans="1:15">
      <c r="A718" s="46" t="s">
        <v>857</v>
      </c>
      <c r="B718" s="46">
        <v>20.6</v>
      </c>
      <c r="C718" s="46">
        <v>20.6</v>
      </c>
      <c r="D718" s="46" t="s">
        <v>177</v>
      </c>
      <c r="E718" s="46">
        <v>17.97</v>
      </c>
      <c r="F718" s="46">
        <v>17.97</v>
      </c>
      <c r="G718" s="46">
        <v>20.21</v>
      </c>
      <c r="H718" s="46">
        <v>20.21</v>
      </c>
      <c r="I718" s="46" t="s">
        <v>177</v>
      </c>
      <c r="J718" s="46">
        <v>24.01</v>
      </c>
      <c r="K718" s="46">
        <v>23.93</v>
      </c>
      <c r="L718" s="46">
        <v>23.83</v>
      </c>
      <c r="M718" s="46">
        <v>23.76</v>
      </c>
      <c r="N718" s="46">
        <v>23.69</v>
      </c>
      <c r="O718" s="48">
        <f t="shared" si="11"/>
        <v>21.525454545454544</v>
      </c>
    </row>
    <row r="719" spans="1:15">
      <c r="A719" s="46" t="s">
        <v>858</v>
      </c>
      <c r="B719" s="46">
        <v>20.41</v>
      </c>
      <c r="C719" s="46">
        <v>20.41</v>
      </c>
      <c r="D719" s="46">
        <v>20.41</v>
      </c>
      <c r="E719" s="46">
        <v>20.41</v>
      </c>
      <c r="F719" s="46">
        <v>20.41</v>
      </c>
      <c r="G719" s="46">
        <v>20.41</v>
      </c>
      <c r="H719" s="46">
        <v>20.41</v>
      </c>
      <c r="I719" s="46">
        <v>20.41</v>
      </c>
      <c r="J719" s="46" t="s">
        <v>177</v>
      </c>
      <c r="K719" s="46" t="s">
        <v>177</v>
      </c>
      <c r="L719" s="46" t="s">
        <v>177</v>
      </c>
      <c r="M719" s="46" t="s">
        <v>177</v>
      </c>
      <c r="N719" s="46" t="s">
        <v>177</v>
      </c>
      <c r="O719" s="48">
        <f t="shared" si="11"/>
        <v>20.41</v>
      </c>
    </row>
    <row r="720" spans="1:15">
      <c r="A720" s="46" t="s">
        <v>859</v>
      </c>
      <c r="B720" s="46">
        <v>20.23</v>
      </c>
      <c r="C720" s="46">
        <v>20.23</v>
      </c>
      <c r="D720" s="46">
        <v>20.23</v>
      </c>
      <c r="E720" s="46">
        <v>20.23</v>
      </c>
      <c r="F720" s="46">
        <v>20.23</v>
      </c>
      <c r="G720" s="46">
        <v>20.23</v>
      </c>
      <c r="H720" s="46">
        <v>20.23</v>
      </c>
      <c r="I720" s="46">
        <v>20.23</v>
      </c>
      <c r="J720" s="46" t="s">
        <v>177</v>
      </c>
      <c r="K720" s="46" t="s">
        <v>177</v>
      </c>
      <c r="L720" s="46" t="s">
        <v>177</v>
      </c>
      <c r="M720" s="46" t="s">
        <v>177</v>
      </c>
      <c r="N720" s="46" t="s">
        <v>177</v>
      </c>
      <c r="O720" s="48">
        <f t="shared" si="11"/>
        <v>20.23</v>
      </c>
    </row>
    <row r="721" spans="1:15">
      <c r="A721" s="46" t="s">
        <v>860</v>
      </c>
      <c r="B721" s="46">
        <v>20.21</v>
      </c>
      <c r="C721" s="46">
        <v>20.420000000000002</v>
      </c>
      <c r="D721" s="46">
        <v>19.920000000000002</v>
      </c>
      <c r="E721" s="46">
        <v>19.43</v>
      </c>
      <c r="F721" s="46">
        <v>19.239999999999998</v>
      </c>
      <c r="G721" s="46">
        <v>19.739999999999998</v>
      </c>
      <c r="H721" s="46">
        <v>20.34</v>
      </c>
      <c r="I721" s="46">
        <v>19.78</v>
      </c>
      <c r="J721" s="46">
        <v>19.11</v>
      </c>
      <c r="K721" s="46">
        <v>19.440000000000001</v>
      </c>
      <c r="L721" s="46">
        <v>19.11</v>
      </c>
      <c r="M721" s="46">
        <v>19.63</v>
      </c>
      <c r="N721" s="46">
        <v>19.39</v>
      </c>
      <c r="O721" s="48">
        <f t="shared" si="11"/>
        <v>19.673846153846153</v>
      </c>
    </row>
    <row r="722" spans="1:15">
      <c r="A722" s="46" t="s">
        <v>861</v>
      </c>
      <c r="B722" s="46">
        <v>20.11</v>
      </c>
      <c r="C722" s="46">
        <v>20.12</v>
      </c>
      <c r="D722" s="46">
        <v>20.12</v>
      </c>
      <c r="E722" s="46">
        <v>20.12</v>
      </c>
      <c r="F722" s="46">
        <v>20.12</v>
      </c>
      <c r="G722" s="46" t="s">
        <v>177</v>
      </c>
      <c r="H722" s="46" t="s">
        <v>177</v>
      </c>
      <c r="I722" s="46" t="s">
        <v>177</v>
      </c>
      <c r="J722" s="46" t="s">
        <v>177</v>
      </c>
      <c r="K722" s="46" t="s">
        <v>177</v>
      </c>
      <c r="L722" s="46" t="s">
        <v>177</v>
      </c>
      <c r="M722" s="46" t="s">
        <v>177</v>
      </c>
      <c r="N722" s="46" t="s">
        <v>177</v>
      </c>
      <c r="O722" s="48">
        <f t="shared" si="11"/>
        <v>20.118000000000002</v>
      </c>
    </row>
    <row r="723" spans="1:15">
      <c r="A723" s="49" t="s">
        <v>862</v>
      </c>
      <c r="B723" s="49">
        <v>20.09</v>
      </c>
      <c r="C723" s="49">
        <v>20.04</v>
      </c>
      <c r="D723" s="49">
        <v>20.56</v>
      </c>
      <c r="E723" s="49">
        <v>19.87</v>
      </c>
      <c r="F723" s="49">
        <v>20.21</v>
      </c>
      <c r="G723" s="49">
        <v>21.54</v>
      </c>
      <c r="H723" s="49">
        <v>21.72</v>
      </c>
      <c r="I723" s="49">
        <v>19.63</v>
      </c>
      <c r="J723" s="49">
        <v>24.01</v>
      </c>
      <c r="K723" s="49">
        <v>23.93</v>
      </c>
      <c r="L723" s="49">
        <v>23.83</v>
      </c>
      <c r="M723" s="49">
        <v>23.76</v>
      </c>
      <c r="N723" s="49">
        <v>23.69</v>
      </c>
      <c r="O723" s="48">
        <f t="shared" si="11"/>
        <v>21.759999999999998</v>
      </c>
    </row>
    <row r="724" spans="1:15">
      <c r="A724" s="46" t="s">
        <v>863</v>
      </c>
      <c r="B724" s="46">
        <v>20.07</v>
      </c>
      <c r="C724" s="46">
        <v>20.22</v>
      </c>
      <c r="D724" s="46">
        <v>20.22</v>
      </c>
      <c r="E724" s="46" t="s">
        <v>177</v>
      </c>
      <c r="F724" s="46" t="s">
        <v>177</v>
      </c>
      <c r="G724" s="46" t="s">
        <v>177</v>
      </c>
      <c r="H724" s="46">
        <v>20.86</v>
      </c>
      <c r="I724" s="46">
        <v>20.86</v>
      </c>
      <c r="J724" s="46">
        <v>19.18</v>
      </c>
      <c r="K724" s="46">
        <v>19.12</v>
      </c>
      <c r="L724" s="46">
        <v>19.04</v>
      </c>
      <c r="M724" s="46">
        <v>18.98</v>
      </c>
      <c r="N724" s="46">
        <v>18.920000000000002</v>
      </c>
      <c r="O724" s="48">
        <f t="shared" si="11"/>
        <v>19.746999999999996</v>
      </c>
    </row>
    <row r="725" spans="1:15">
      <c r="A725" s="46" t="s">
        <v>864</v>
      </c>
      <c r="B725" s="46">
        <v>20</v>
      </c>
      <c r="C725" s="46">
        <v>20</v>
      </c>
      <c r="D725" s="46">
        <v>20</v>
      </c>
      <c r="E725" s="46">
        <v>20</v>
      </c>
      <c r="F725" s="46">
        <v>20</v>
      </c>
      <c r="G725" s="46">
        <v>20</v>
      </c>
      <c r="H725" s="46">
        <v>20</v>
      </c>
      <c r="I725" s="46">
        <v>20</v>
      </c>
      <c r="J725" s="46" t="s">
        <v>177</v>
      </c>
      <c r="K725" s="46" t="s">
        <v>177</v>
      </c>
      <c r="L725" s="46" t="s">
        <v>177</v>
      </c>
      <c r="M725" s="46" t="s">
        <v>177</v>
      </c>
      <c r="N725" s="46" t="s">
        <v>177</v>
      </c>
      <c r="O725" s="48">
        <f t="shared" si="11"/>
        <v>20</v>
      </c>
    </row>
    <row r="726" spans="1:15">
      <c r="A726" s="49" t="s">
        <v>858</v>
      </c>
      <c r="B726" s="49">
        <v>19.96</v>
      </c>
      <c r="C726" s="49">
        <v>20.67</v>
      </c>
      <c r="D726" s="49" t="s">
        <v>177</v>
      </c>
      <c r="E726" s="49">
        <v>18.739999999999998</v>
      </c>
      <c r="F726" s="49">
        <v>18.54</v>
      </c>
      <c r="G726" s="49">
        <v>17.760000000000002</v>
      </c>
      <c r="H726" s="49">
        <v>18.239999999999998</v>
      </c>
      <c r="I726" s="49">
        <v>19.77</v>
      </c>
      <c r="J726" s="49">
        <v>20.14</v>
      </c>
      <c r="K726" s="49">
        <v>20</v>
      </c>
      <c r="L726" s="49">
        <v>20.059999999999999</v>
      </c>
      <c r="M726" s="49">
        <v>20</v>
      </c>
      <c r="N726" s="49">
        <v>20</v>
      </c>
      <c r="O726" s="48">
        <f t="shared" si="11"/>
        <v>19.489999999999998</v>
      </c>
    </row>
    <row r="727" spans="1:15">
      <c r="A727" s="46" t="s">
        <v>865</v>
      </c>
      <c r="B727" s="46">
        <v>19.850000000000001</v>
      </c>
      <c r="C727" s="46">
        <v>19.809999999999999</v>
      </c>
      <c r="D727" s="46">
        <v>20.190000000000001</v>
      </c>
      <c r="E727" s="46">
        <v>20.190000000000001</v>
      </c>
      <c r="F727" s="46">
        <v>21.46</v>
      </c>
      <c r="G727" s="46">
        <v>22.75</v>
      </c>
      <c r="H727" s="46">
        <v>22.91</v>
      </c>
      <c r="I727" s="46">
        <v>20.89</v>
      </c>
      <c r="J727" s="46" t="s">
        <v>177</v>
      </c>
      <c r="K727" s="46" t="s">
        <v>177</v>
      </c>
      <c r="L727" s="46" t="s">
        <v>177</v>
      </c>
      <c r="M727" s="46" t="s">
        <v>177</v>
      </c>
      <c r="N727" s="46" t="s">
        <v>177</v>
      </c>
      <c r="O727" s="48">
        <f t="shared" si="11"/>
        <v>21.006250000000001</v>
      </c>
    </row>
    <row r="728" spans="1:15">
      <c r="A728" s="46" t="s">
        <v>866</v>
      </c>
      <c r="B728" s="46">
        <v>19.84</v>
      </c>
      <c r="C728" s="46">
        <v>20.56</v>
      </c>
      <c r="D728" s="46">
        <v>20.329999999999998</v>
      </c>
      <c r="E728" s="46">
        <v>20.75</v>
      </c>
      <c r="F728" s="46">
        <v>21.35</v>
      </c>
      <c r="G728" s="46">
        <v>23.32</v>
      </c>
      <c r="H728" s="46">
        <v>23.32</v>
      </c>
      <c r="I728" s="46" t="s">
        <v>177</v>
      </c>
      <c r="J728" s="46" t="s">
        <v>177</v>
      </c>
      <c r="K728" s="46" t="s">
        <v>177</v>
      </c>
      <c r="L728" s="46" t="s">
        <v>177</v>
      </c>
      <c r="M728" s="46" t="s">
        <v>177</v>
      </c>
      <c r="N728" s="46" t="s">
        <v>177</v>
      </c>
      <c r="O728" s="48">
        <f t="shared" si="11"/>
        <v>21.35285714285714</v>
      </c>
    </row>
    <row r="729" spans="1:15">
      <c r="A729" s="46" t="s">
        <v>867</v>
      </c>
      <c r="B729" s="46">
        <v>19.66</v>
      </c>
      <c r="C729" s="46">
        <v>19.66</v>
      </c>
      <c r="D729" s="46">
        <v>19.66</v>
      </c>
      <c r="E729" s="46">
        <v>19.66</v>
      </c>
      <c r="F729" s="46">
        <v>19.66</v>
      </c>
      <c r="G729" s="46">
        <v>21.85</v>
      </c>
      <c r="H729" s="46">
        <v>21.85</v>
      </c>
      <c r="I729" s="46" t="s">
        <v>177</v>
      </c>
      <c r="J729" s="46" t="s">
        <v>177</v>
      </c>
      <c r="K729" s="46" t="s">
        <v>177</v>
      </c>
      <c r="L729" s="46" t="s">
        <v>177</v>
      </c>
      <c r="M729" s="46" t="s">
        <v>177</v>
      </c>
      <c r="N729" s="46" t="s">
        <v>177</v>
      </c>
      <c r="O729" s="48">
        <f t="shared" si="11"/>
        <v>20.285714285714285</v>
      </c>
    </row>
    <row r="730" spans="1:15">
      <c r="A730" s="46" t="s">
        <v>868</v>
      </c>
      <c r="B730" s="46">
        <v>19.559999999999999</v>
      </c>
      <c r="C730" s="46">
        <v>19.559999999999999</v>
      </c>
      <c r="D730" s="46">
        <v>19.559999999999999</v>
      </c>
      <c r="E730" s="46">
        <v>19.559999999999999</v>
      </c>
      <c r="F730" s="46">
        <v>19.559999999999999</v>
      </c>
      <c r="G730" s="46">
        <v>19.559999999999999</v>
      </c>
      <c r="H730" s="46">
        <v>19.559999999999999</v>
      </c>
      <c r="I730" s="46">
        <v>19.559999999999999</v>
      </c>
      <c r="J730" s="46" t="s">
        <v>177</v>
      </c>
      <c r="K730" s="46" t="s">
        <v>177</v>
      </c>
      <c r="L730" s="46" t="s">
        <v>177</v>
      </c>
      <c r="M730" s="46" t="s">
        <v>177</v>
      </c>
      <c r="N730" s="46" t="s">
        <v>177</v>
      </c>
      <c r="O730" s="48">
        <f t="shared" si="11"/>
        <v>19.559999999999999</v>
      </c>
    </row>
    <row r="731" spans="1:15">
      <c r="A731" s="46" t="s">
        <v>869</v>
      </c>
      <c r="B731" s="46">
        <v>19.559999999999999</v>
      </c>
      <c r="C731" s="46">
        <v>18.989999999999998</v>
      </c>
      <c r="D731" s="46">
        <v>19.13</v>
      </c>
      <c r="E731" s="46">
        <v>20.91</v>
      </c>
      <c r="F731" s="46">
        <v>20.91</v>
      </c>
      <c r="G731" s="46">
        <v>20.47</v>
      </c>
      <c r="H731" s="46">
        <v>20.77</v>
      </c>
      <c r="I731" s="46">
        <v>20.51</v>
      </c>
      <c r="J731" s="46">
        <v>29.01</v>
      </c>
      <c r="K731" s="46">
        <v>28.92</v>
      </c>
      <c r="L731" s="46">
        <v>28.8</v>
      </c>
      <c r="M731" s="46">
        <v>28.71</v>
      </c>
      <c r="N731" s="46">
        <v>28.62</v>
      </c>
      <c r="O731" s="48">
        <f t="shared" si="11"/>
        <v>23.485384615384611</v>
      </c>
    </row>
    <row r="732" spans="1:15">
      <c r="A732" s="49" t="s">
        <v>870</v>
      </c>
      <c r="B732" s="49">
        <v>19.32</v>
      </c>
      <c r="C732" s="49">
        <v>18.739999999999998</v>
      </c>
      <c r="D732" s="49">
        <v>19.36</v>
      </c>
      <c r="E732" s="49">
        <v>18.489999999999998</v>
      </c>
      <c r="F732" s="49">
        <v>20.84</v>
      </c>
      <c r="G732" s="49">
        <v>20.84</v>
      </c>
      <c r="H732" s="49">
        <v>22.94</v>
      </c>
      <c r="I732" s="49">
        <v>27.51</v>
      </c>
      <c r="J732" s="49">
        <v>21.17</v>
      </c>
      <c r="K732" s="49">
        <v>21.1</v>
      </c>
      <c r="L732" s="49">
        <v>21.01</v>
      </c>
      <c r="M732" s="49">
        <v>20.99</v>
      </c>
      <c r="N732" s="49">
        <v>20.93</v>
      </c>
      <c r="O732" s="48">
        <f t="shared" si="11"/>
        <v>21.018461538461533</v>
      </c>
    </row>
    <row r="733" spans="1:15">
      <c r="A733" s="46" t="s">
        <v>871</v>
      </c>
      <c r="B733" s="46">
        <v>19.170000000000002</v>
      </c>
      <c r="C733" s="46">
        <v>19.420000000000002</v>
      </c>
      <c r="D733" s="46">
        <v>20.32</v>
      </c>
      <c r="E733" s="46">
        <v>21.09</v>
      </c>
      <c r="F733" s="46">
        <v>21.54</v>
      </c>
      <c r="G733" s="46">
        <v>19.32</v>
      </c>
      <c r="H733" s="46">
        <v>19.170000000000002</v>
      </c>
      <c r="I733" s="46">
        <v>19.8</v>
      </c>
      <c r="J733" s="46">
        <v>19.75</v>
      </c>
      <c r="K733" s="46">
        <v>20</v>
      </c>
      <c r="L733" s="46">
        <v>20.12</v>
      </c>
      <c r="M733" s="46">
        <v>20.83</v>
      </c>
      <c r="N733" s="46">
        <v>20.92</v>
      </c>
      <c r="O733" s="48">
        <f t="shared" si="11"/>
        <v>20.111538461538462</v>
      </c>
    </row>
    <row r="734" spans="1:15">
      <c r="A734" s="46" t="s">
        <v>872</v>
      </c>
      <c r="B734" s="46">
        <v>19.100000000000001</v>
      </c>
      <c r="C734" s="46">
        <v>20.54</v>
      </c>
      <c r="D734" s="46">
        <v>21.19</v>
      </c>
      <c r="E734" s="46">
        <v>22.98</v>
      </c>
      <c r="F734" s="46">
        <v>19.59</v>
      </c>
      <c r="G734" s="46">
        <v>19.37</v>
      </c>
      <c r="H734" s="46">
        <v>18.260000000000002</v>
      </c>
      <c r="I734" s="46">
        <v>19.61</v>
      </c>
      <c r="J734" s="46">
        <v>24.01</v>
      </c>
      <c r="K734" s="46">
        <v>23.93</v>
      </c>
      <c r="L734" s="46">
        <v>23.83</v>
      </c>
      <c r="M734" s="46">
        <v>23.76</v>
      </c>
      <c r="N734" s="46">
        <v>23.69</v>
      </c>
      <c r="O734" s="48">
        <f t="shared" si="11"/>
        <v>21.527692307692305</v>
      </c>
    </row>
    <row r="735" spans="1:15">
      <c r="A735" s="46" t="s">
        <v>873</v>
      </c>
      <c r="B735" s="46">
        <v>18.7</v>
      </c>
      <c r="C735" s="46">
        <v>18.64</v>
      </c>
      <c r="D735" s="46">
        <v>18.79</v>
      </c>
      <c r="E735" s="46">
        <v>18.25</v>
      </c>
      <c r="F735" s="46">
        <v>21.68</v>
      </c>
      <c r="G735" s="46">
        <v>24.13</v>
      </c>
      <c r="H735" s="46">
        <v>24.13</v>
      </c>
      <c r="I735" s="46">
        <v>31.25</v>
      </c>
      <c r="J735" s="46" t="s">
        <v>177</v>
      </c>
      <c r="K735" s="46" t="s">
        <v>177</v>
      </c>
      <c r="L735" s="46" t="s">
        <v>177</v>
      </c>
      <c r="M735" s="46" t="s">
        <v>177</v>
      </c>
      <c r="N735" s="46" t="s">
        <v>177</v>
      </c>
      <c r="O735" s="48">
        <f t="shared" si="11"/>
        <v>21.946249999999999</v>
      </c>
    </row>
    <row r="736" spans="1:15">
      <c r="A736" s="49" t="s">
        <v>874</v>
      </c>
      <c r="B736" s="49">
        <v>18.64</v>
      </c>
      <c r="C736" s="49">
        <v>18.64</v>
      </c>
      <c r="D736" s="49">
        <v>18.64</v>
      </c>
      <c r="E736" s="49">
        <v>18.64</v>
      </c>
      <c r="F736" s="49">
        <v>18.64</v>
      </c>
      <c r="G736" s="49">
        <v>18.64</v>
      </c>
      <c r="H736" s="49">
        <v>18.64</v>
      </c>
      <c r="I736" s="49">
        <v>18.64</v>
      </c>
      <c r="J736" s="49" t="s">
        <v>177</v>
      </c>
      <c r="K736" s="49" t="s">
        <v>177</v>
      </c>
      <c r="L736" s="49" t="s">
        <v>177</v>
      </c>
      <c r="M736" s="49" t="s">
        <v>177</v>
      </c>
      <c r="N736" s="49" t="s">
        <v>177</v>
      </c>
      <c r="O736" s="48">
        <f t="shared" si="11"/>
        <v>18.64</v>
      </c>
    </row>
    <row r="737" spans="1:15">
      <c r="A737" s="46" t="s">
        <v>875</v>
      </c>
      <c r="B737" s="46">
        <v>18.489999999999998</v>
      </c>
      <c r="C737" s="46">
        <v>18.489999999999998</v>
      </c>
      <c r="D737" s="46">
        <v>18.489999999999998</v>
      </c>
      <c r="E737" s="46">
        <v>18.489999999999998</v>
      </c>
      <c r="F737" s="46">
        <v>18.489999999999998</v>
      </c>
      <c r="G737" s="46">
        <v>18.489999999999998</v>
      </c>
      <c r="H737" s="46">
        <v>18.489999999999998</v>
      </c>
      <c r="I737" s="46">
        <v>18.489999999999998</v>
      </c>
      <c r="J737" s="46" t="s">
        <v>177</v>
      </c>
      <c r="K737" s="46" t="s">
        <v>177</v>
      </c>
      <c r="L737" s="46" t="s">
        <v>177</v>
      </c>
      <c r="M737" s="46" t="s">
        <v>177</v>
      </c>
      <c r="N737" s="46" t="s">
        <v>177</v>
      </c>
      <c r="O737" s="48">
        <f t="shared" si="11"/>
        <v>18.489999999999998</v>
      </c>
    </row>
    <row r="738" spans="1:15">
      <c r="A738" s="46" t="s">
        <v>876</v>
      </c>
      <c r="B738" s="46">
        <v>18.36</v>
      </c>
      <c r="C738" s="46">
        <v>19.100000000000001</v>
      </c>
      <c r="D738" s="46">
        <v>19.100000000000001</v>
      </c>
      <c r="E738" s="46">
        <v>19.100000000000001</v>
      </c>
      <c r="F738" s="46">
        <v>19.100000000000001</v>
      </c>
      <c r="G738" s="46" t="s">
        <v>177</v>
      </c>
      <c r="H738" s="46" t="s">
        <v>177</v>
      </c>
      <c r="I738" s="46" t="s">
        <v>177</v>
      </c>
      <c r="J738" s="46" t="s">
        <v>177</v>
      </c>
      <c r="K738" s="46" t="s">
        <v>177</v>
      </c>
      <c r="L738" s="46" t="s">
        <v>177</v>
      </c>
      <c r="M738" s="46" t="s">
        <v>177</v>
      </c>
      <c r="N738" s="46" t="s">
        <v>177</v>
      </c>
      <c r="O738" s="48">
        <f t="shared" si="11"/>
        <v>18.951999999999998</v>
      </c>
    </row>
    <row r="739" spans="1:15">
      <c r="A739" s="46" t="s">
        <v>877</v>
      </c>
      <c r="B739" s="46">
        <v>18.23</v>
      </c>
      <c r="C739" s="46">
        <v>18.23</v>
      </c>
      <c r="D739" s="46">
        <v>18.23</v>
      </c>
      <c r="E739" s="46">
        <v>18.23</v>
      </c>
      <c r="F739" s="46">
        <v>18.23</v>
      </c>
      <c r="G739" s="46">
        <v>18.23</v>
      </c>
      <c r="H739" s="46">
        <v>18.23</v>
      </c>
      <c r="I739" s="46">
        <v>18.23</v>
      </c>
      <c r="J739" s="46" t="s">
        <v>177</v>
      </c>
      <c r="K739" s="46" t="s">
        <v>177</v>
      </c>
      <c r="L739" s="46" t="s">
        <v>177</v>
      </c>
      <c r="M739" s="46" t="s">
        <v>177</v>
      </c>
      <c r="N739" s="46" t="s">
        <v>177</v>
      </c>
      <c r="O739" s="48">
        <f t="shared" si="11"/>
        <v>18.23</v>
      </c>
    </row>
    <row r="740" spans="1:15">
      <c r="A740" s="46" t="s">
        <v>878</v>
      </c>
      <c r="B740" s="46">
        <v>17.989999999999998</v>
      </c>
      <c r="C740" s="46">
        <v>17.809999999999999</v>
      </c>
      <c r="D740" s="46">
        <v>17.809999999999999</v>
      </c>
      <c r="E740" s="46" t="s">
        <v>177</v>
      </c>
      <c r="F740" s="46" t="s">
        <v>177</v>
      </c>
      <c r="G740" s="46" t="s">
        <v>177</v>
      </c>
      <c r="H740" s="46" t="s">
        <v>177</v>
      </c>
      <c r="I740" s="46" t="s">
        <v>177</v>
      </c>
      <c r="J740" s="46" t="s">
        <v>177</v>
      </c>
      <c r="K740" s="46" t="s">
        <v>177</v>
      </c>
      <c r="L740" s="46" t="s">
        <v>177</v>
      </c>
      <c r="M740" s="46" t="s">
        <v>177</v>
      </c>
      <c r="N740" s="46" t="s">
        <v>177</v>
      </c>
      <c r="O740" s="48">
        <f t="shared" si="11"/>
        <v>17.87</v>
      </c>
    </row>
    <row r="741" spans="1:15">
      <c r="A741" s="46" t="s">
        <v>879</v>
      </c>
      <c r="B741" s="46">
        <v>17.89</v>
      </c>
      <c r="C741" s="46">
        <v>17.86</v>
      </c>
      <c r="D741" s="46">
        <v>17.850000000000001</v>
      </c>
      <c r="E741" s="46">
        <v>17.850000000000001</v>
      </c>
      <c r="F741" s="46" t="s">
        <v>177</v>
      </c>
      <c r="G741" s="46" t="s">
        <v>177</v>
      </c>
      <c r="H741" s="46" t="s">
        <v>177</v>
      </c>
      <c r="I741" s="46" t="s">
        <v>177</v>
      </c>
      <c r="J741" s="46" t="s">
        <v>177</v>
      </c>
      <c r="K741" s="46" t="s">
        <v>177</v>
      </c>
      <c r="L741" s="46" t="s">
        <v>177</v>
      </c>
      <c r="M741" s="46" t="s">
        <v>177</v>
      </c>
      <c r="N741" s="46" t="s">
        <v>177</v>
      </c>
      <c r="O741" s="48">
        <f t="shared" si="11"/>
        <v>17.862500000000001</v>
      </c>
    </row>
    <row r="742" spans="1:15">
      <c r="A742" s="46" t="s">
        <v>880</v>
      </c>
      <c r="B742" s="46">
        <v>17.28</v>
      </c>
      <c r="C742" s="46">
        <v>17.68</v>
      </c>
      <c r="D742" s="46">
        <v>17.97</v>
      </c>
      <c r="E742" s="46">
        <v>19.350000000000001</v>
      </c>
      <c r="F742" s="46">
        <v>19.53</v>
      </c>
      <c r="G742" s="46">
        <v>19.78</v>
      </c>
      <c r="H742" s="46">
        <v>19.739999999999998</v>
      </c>
      <c r="I742" s="46">
        <v>18.920000000000002</v>
      </c>
      <c r="J742" s="46" t="s">
        <v>177</v>
      </c>
      <c r="K742" s="46" t="s">
        <v>177</v>
      </c>
      <c r="L742" s="46" t="s">
        <v>177</v>
      </c>
      <c r="M742" s="46" t="s">
        <v>177</v>
      </c>
      <c r="N742" s="46" t="s">
        <v>177</v>
      </c>
      <c r="O742" s="48">
        <f t="shared" si="11"/>
        <v>18.78125</v>
      </c>
    </row>
    <row r="743" spans="1:15">
      <c r="A743" s="46" t="s">
        <v>881</v>
      </c>
      <c r="B743" s="46">
        <v>17.05</v>
      </c>
      <c r="C743" s="46">
        <v>17.05</v>
      </c>
      <c r="D743" s="46">
        <v>17.05</v>
      </c>
      <c r="E743" s="46" t="s">
        <v>177</v>
      </c>
      <c r="F743" s="46">
        <v>22.72</v>
      </c>
      <c r="G743" s="46">
        <v>22.72</v>
      </c>
      <c r="H743" s="46" t="s">
        <v>177</v>
      </c>
      <c r="I743" s="46" t="s">
        <v>177</v>
      </c>
      <c r="J743" s="46" t="s">
        <v>177</v>
      </c>
      <c r="K743" s="46" t="s">
        <v>177</v>
      </c>
      <c r="L743" s="46" t="s">
        <v>177</v>
      </c>
      <c r="M743" s="46" t="s">
        <v>177</v>
      </c>
      <c r="N743" s="46" t="s">
        <v>177</v>
      </c>
      <c r="O743" s="48">
        <f t="shared" si="11"/>
        <v>19.318000000000001</v>
      </c>
    </row>
    <row r="744" spans="1:15">
      <c r="A744" s="46" t="s">
        <v>882</v>
      </c>
      <c r="B744" s="46">
        <v>16.850000000000001</v>
      </c>
      <c r="C744" s="46">
        <v>17.02</v>
      </c>
      <c r="D744" s="46">
        <v>17.100000000000001</v>
      </c>
      <c r="E744" s="46" t="s">
        <v>177</v>
      </c>
      <c r="F744" s="46" t="s">
        <v>177</v>
      </c>
      <c r="G744" s="46" t="s">
        <v>177</v>
      </c>
      <c r="H744" s="46" t="s">
        <v>177</v>
      </c>
      <c r="I744" s="46" t="s">
        <v>177</v>
      </c>
      <c r="J744" s="46" t="s">
        <v>177</v>
      </c>
      <c r="K744" s="46" t="s">
        <v>177</v>
      </c>
      <c r="L744" s="46" t="s">
        <v>177</v>
      </c>
      <c r="M744" s="46" t="s">
        <v>177</v>
      </c>
      <c r="N744" s="46" t="s">
        <v>177</v>
      </c>
      <c r="O744" s="48">
        <f t="shared" si="11"/>
        <v>16.990000000000002</v>
      </c>
    </row>
    <row r="745" spans="1:15">
      <c r="A745" s="46" t="s">
        <v>883</v>
      </c>
      <c r="B745" s="46">
        <v>16.71</v>
      </c>
      <c r="C745" s="46">
        <v>16.71</v>
      </c>
      <c r="D745" s="46">
        <v>17.78</v>
      </c>
      <c r="E745" s="46">
        <v>17.78</v>
      </c>
      <c r="F745" s="46">
        <v>17.78</v>
      </c>
      <c r="G745" s="46">
        <v>17.78</v>
      </c>
      <c r="H745" s="46">
        <v>17.78</v>
      </c>
      <c r="I745" s="46">
        <v>18.89</v>
      </c>
      <c r="J745" s="46" t="s">
        <v>177</v>
      </c>
      <c r="K745" s="46" t="s">
        <v>177</v>
      </c>
      <c r="L745" s="46" t="s">
        <v>177</v>
      </c>
      <c r="M745" s="46" t="s">
        <v>177</v>
      </c>
      <c r="N745" s="46" t="s">
        <v>177</v>
      </c>
      <c r="O745" s="48">
        <f t="shared" si="11"/>
        <v>17.651250000000001</v>
      </c>
    </row>
    <row r="746" spans="1:15">
      <c r="A746" s="46" t="s">
        <v>884</v>
      </c>
      <c r="B746" s="46">
        <v>16</v>
      </c>
      <c r="C746" s="46">
        <v>16</v>
      </c>
      <c r="D746" s="46">
        <v>16</v>
      </c>
      <c r="E746" s="46">
        <v>16</v>
      </c>
      <c r="F746" s="46">
        <v>16</v>
      </c>
      <c r="G746" s="46">
        <v>16</v>
      </c>
      <c r="H746" s="46">
        <v>16</v>
      </c>
      <c r="I746" s="46">
        <v>16</v>
      </c>
      <c r="J746" s="46" t="s">
        <v>177</v>
      </c>
      <c r="K746" s="46" t="s">
        <v>177</v>
      </c>
      <c r="L746" s="46" t="s">
        <v>177</v>
      </c>
      <c r="M746" s="46" t="s">
        <v>177</v>
      </c>
      <c r="N746" s="46" t="s">
        <v>177</v>
      </c>
      <c r="O746" s="48">
        <f t="shared" si="11"/>
        <v>16</v>
      </c>
    </row>
    <row r="747" spans="1:15">
      <c r="A747" s="46" t="s">
        <v>885</v>
      </c>
      <c r="B747" s="46">
        <v>15.81</v>
      </c>
      <c r="C747" s="46">
        <v>15.81</v>
      </c>
      <c r="D747" s="46">
        <v>15.81</v>
      </c>
      <c r="E747" s="46">
        <v>15.81</v>
      </c>
      <c r="F747" s="46">
        <v>15.81</v>
      </c>
      <c r="G747" s="46">
        <v>15.81</v>
      </c>
      <c r="H747" s="46">
        <v>15.81</v>
      </c>
      <c r="I747" s="46">
        <v>15.81</v>
      </c>
      <c r="J747" s="46" t="s">
        <v>177</v>
      </c>
      <c r="K747" s="46" t="s">
        <v>177</v>
      </c>
      <c r="L747" s="46" t="s">
        <v>177</v>
      </c>
      <c r="M747" s="46" t="s">
        <v>177</v>
      </c>
      <c r="N747" s="46" t="s">
        <v>177</v>
      </c>
      <c r="O747" s="48">
        <f t="shared" si="11"/>
        <v>15.81</v>
      </c>
    </row>
    <row r="748" spans="1:15">
      <c r="A748" s="46" t="s">
        <v>886</v>
      </c>
      <c r="B748" s="46">
        <v>15</v>
      </c>
      <c r="C748" s="46">
        <v>15</v>
      </c>
      <c r="D748" s="46">
        <v>15</v>
      </c>
      <c r="E748" s="46">
        <v>15</v>
      </c>
      <c r="F748" s="46">
        <v>15</v>
      </c>
      <c r="G748" s="46">
        <v>15</v>
      </c>
      <c r="H748" s="46">
        <v>15</v>
      </c>
      <c r="I748" s="46">
        <v>15</v>
      </c>
      <c r="J748" s="46" t="s">
        <v>177</v>
      </c>
      <c r="K748" s="46" t="s">
        <v>177</v>
      </c>
      <c r="L748" s="46" t="s">
        <v>177</v>
      </c>
      <c r="M748" s="46" t="s">
        <v>177</v>
      </c>
      <c r="N748" s="46" t="s">
        <v>177</v>
      </c>
      <c r="O748" s="48">
        <f t="shared" si="11"/>
        <v>15</v>
      </c>
    </row>
    <row r="749" spans="1:15">
      <c r="A749" s="46" t="s">
        <v>887</v>
      </c>
      <c r="B749" s="46">
        <v>14.62</v>
      </c>
      <c r="C749" s="46">
        <v>14.62</v>
      </c>
      <c r="D749" s="46">
        <v>14.62</v>
      </c>
      <c r="E749" s="46">
        <v>14.62</v>
      </c>
      <c r="F749" s="46">
        <v>14.62</v>
      </c>
      <c r="G749" s="46">
        <v>14.62</v>
      </c>
      <c r="H749" s="46">
        <v>14.62</v>
      </c>
      <c r="I749" s="46">
        <v>14.62</v>
      </c>
      <c r="J749" s="46" t="s">
        <v>177</v>
      </c>
      <c r="K749" s="46" t="s">
        <v>177</v>
      </c>
      <c r="L749" s="46" t="s">
        <v>177</v>
      </c>
      <c r="M749" s="46" t="s">
        <v>177</v>
      </c>
      <c r="N749" s="46" t="s">
        <v>177</v>
      </c>
      <c r="O749" s="48">
        <f t="shared" si="11"/>
        <v>14.620000000000001</v>
      </c>
    </row>
    <row r="750" spans="1:15">
      <c r="A750" s="46" t="s">
        <v>888</v>
      </c>
      <c r="B750" s="46">
        <v>13.46</v>
      </c>
      <c r="C750" s="46">
        <v>13.46</v>
      </c>
      <c r="D750" s="46">
        <v>13.46</v>
      </c>
      <c r="E750" s="46">
        <v>13.46</v>
      </c>
      <c r="F750" s="46">
        <v>13.46</v>
      </c>
      <c r="G750" s="46">
        <v>13.46</v>
      </c>
      <c r="H750" s="46">
        <v>13.46</v>
      </c>
      <c r="I750" s="46">
        <v>13.46</v>
      </c>
      <c r="J750" s="46" t="s">
        <v>177</v>
      </c>
      <c r="K750" s="46" t="s">
        <v>177</v>
      </c>
      <c r="L750" s="46" t="s">
        <v>177</v>
      </c>
      <c r="M750" s="46" t="s">
        <v>177</v>
      </c>
      <c r="N750" s="46" t="s">
        <v>177</v>
      </c>
      <c r="O750" s="48">
        <f t="shared" si="11"/>
        <v>13.460000000000004</v>
      </c>
    </row>
    <row r="751" spans="1:15">
      <c r="A751" s="46" t="s">
        <v>889</v>
      </c>
      <c r="B751" s="46">
        <v>13.27</v>
      </c>
      <c r="C751" s="46">
        <v>13.27</v>
      </c>
      <c r="D751" s="46">
        <v>13.27</v>
      </c>
      <c r="E751" s="46">
        <v>13.27</v>
      </c>
      <c r="F751" s="46">
        <v>13.27</v>
      </c>
      <c r="G751" s="46">
        <v>13.27</v>
      </c>
      <c r="H751" s="46">
        <v>13.27</v>
      </c>
      <c r="I751" s="46">
        <v>13.27</v>
      </c>
      <c r="J751" s="46" t="s">
        <v>177</v>
      </c>
      <c r="K751" s="46" t="s">
        <v>177</v>
      </c>
      <c r="L751" s="46" t="s">
        <v>177</v>
      </c>
      <c r="M751" s="46" t="s">
        <v>177</v>
      </c>
      <c r="N751" s="46" t="s">
        <v>177</v>
      </c>
      <c r="O751" s="48">
        <f t="shared" si="11"/>
        <v>13.269999999999998</v>
      </c>
    </row>
    <row r="752" spans="1:15">
      <c r="A752" s="46" t="s">
        <v>890</v>
      </c>
      <c r="B752" s="46">
        <v>12</v>
      </c>
      <c r="C752" s="46">
        <v>12</v>
      </c>
      <c r="D752" s="46">
        <v>12</v>
      </c>
      <c r="E752" s="46">
        <v>12</v>
      </c>
      <c r="F752" s="46">
        <v>12</v>
      </c>
      <c r="G752" s="46">
        <v>12</v>
      </c>
      <c r="H752" s="46">
        <v>12</v>
      </c>
      <c r="I752" s="46">
        <v>12</v>
      </c>
      <c r="J752" s="46" t="s">
        <v>177</v>
      </c>
      <c r="K752" s="46" t="s">
        <v>177</v>
      </c>
      <c r="L752" s="46" t="s">
        <v>177</v>
      </c>
      <c r="M752" s="46" t="s">
        <v>177</v>
      </c>
      <c r="N752" s="46" t="s">
        <v>177</v>
      </c>
      <c r="O752" s="48">
        <f t="shared" si="11"/>
        <v>12</v>
      </c>
    </row>
    <row r="753" spans="1:15">
      <c r="A753" s="46" t="s">
        <v>891</v>
      </c>
      <c r="B753" s="46">
        <v>11.54</v>
      </c>
      <c r="C753" s="46">
        <v>11.54</v>
      </c>
      <c r="D753" s="46">
        <v>11.54</v>
      </c>
      <c r="E753" s="46">
        <v>11.54</v>
      </c>
      <c r="F753" s="46">
        <v>11.54</v>
      </c>
      <c r="G753" s="46">
        <v>11.54</v>
      </c>
      <c r="H753" s="46">
        <v>11.54</v>
      </c>
      <c r="I753" s="46">
        <v>11.54</v>
      </c>
      <c r="J753" s="46" t="s">
        <v>177</v>
      </c>
      <c r="K753" s="46" t="s">
        <v>177</v>
      </c>
      <c r="L753" s="46" t="s">
        <v>177</v>
      </c>
      <c r="M753" s="46" t="s">
        <v>177</v>
      </c>
      <c r="N753" s="46" t="s">
        <v>177</v>
      </c>
      <c r="O753" s="48">
        <f t="shared" si="11"/>
        <v>11.54</v>
      </c>
    </row>
  </sheetData>
  <mergeCells count="1">
    <mergeCell ref="A1:A2"/>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K37"/>
  <sheetViews>
    <sheetView tabSelected="1" zoomScaleSheetLayoutView="100" workbookViewId="0">
      <selection activeCell="I9" sqref="I9"/>
    </sheetView>
  </sheetViews>
  <sheetFormatPr defaultColWidth="9" defaultRowHeight="14.25"/>
  <cols>
    <col min="1" max="2" width="9" style="1"/>
    <col min="3" max="3" width="22.25" style="1" customWidth="1"/>
    <col min="4" max="4" width="4.875" style="1" customWidth="1"/>
    <col min="5" max="5" width="21.125" style="1" customWidth="1"/>
    <col min="6" max="6" width="5.5" style="1" customWidth="1"/>
    <col min="7" max="7" width="20.5" style="1" customWidth="1"/>
    <col min="8" max="8" width="7.125" style="1" customWidth="1"/>
    <col min="9" max="9" width="21.5" style="1" customWidth="1"/>
    <col min="10" max="10" width="7.125" style="1" customWidth="1"/>
    <col min="11" max="16384" width="9" style="1"/>
  </cols>
  <sheetData>
    <row r="1" spans="1:11">
      <c r="A1" s="101" t="s">
        <v>33</v>
      </c>
      <c r="B1" s="101"/>
      <c r="C1" s="101"/>
      <c r="D1" s="101"/>
      <c r="E1" s="101"/>
      <c r="F1" s="101"/>
      <c r="G1" s="101"/>
      <c r="H1" s="101"/>
    </row>
    <row r="2" spans="1:11">
      <c r="A2" s="14"/>
      <c r="B2" s="14"/>
      <c r="C2" s="14"/>
      <c r="D2" s="14"/>
      <c r="E2" s="14"/>
      <c r="F2" s="14"/>
      <c r="G2" s="14"/>
      <c r="H2" s="14"/>
      <c r="I2" s="14"/>
      <c r="J2" s="14"/>
    </row>
    <row r="3" spans="1:11">
      <c r="A3" s="97" t="s">
        <v>32</v>
      </c>
      <c r="B3" s="96"/>
      <c r="C3" s="93" t="s">
        <v>31</v>
      </c>
      <c r="D3" s="93"/>
      <c r="E3" s="93" t="s">
        <v>30</v>
      </c>
      <c r="F3" s="93"/>
      <c r="G3" s="93" t="s">
        <v>29</v>
      </c>
      <c r="H3" s="93"/>
      <c r="I3" s="93" t="s">
        <v>28</v>
      </c>
      <c r="J3" s="93"/>
    </row>
    <row r="4" spans="1:11">
      <c r="A4" s="93" t="s">
        <v>27</v>
      </c>
      <c r="B4" s="93"/>
      <c r="C4" s="100" t="s">
        <v>1000</v>
      </c>
      <c r="D4" s="96"/>
      <c r="E4" s="95" t="str">
        <f>链家数据!H2</f>
        <v>瀛海家园</v>
      </c>
      <c r="F4" s="96"/>
      <c r="G4" s="95" t="str">
        <f>链家数据!H7</f>
        <v>北京城建兴悦居</v>
      </c>
      <c r="H4" s="96"/>
      <c r="I4" s="95" t="str">
        <f>链家数据!H19</f>
        <v>首开龙湖天琅</v>
      </c>
      <c r="J4" s="96"/>
    </row>
    <row r="5" spans="1:11" ht="30" customHeight="1">
      <c r="A5" s="93" t="s">
        <v>26</v>
      </c>
      <c r="B5" s="93"/>
      <c r="C5" s="97" t="s">
        <v>25</v>
      </c>
      <c r="D5" s="96"/>
      <c r="E5" s="98">
        <f>链家数据!K5</f>
        <v>48.58</v>
      </c>
      <c r="F5" s="99"/>
      <c r="G5" s="98">
        <f>链家数据!K8</f>
        <v>54.53</v>
      </c>
      <c r="H5" s="99"/>
      <c r="I5" s="98">
        <f>链家数据!K19</f>
        <v>54.65</v>
      </c>
      <c r="J5" s="99"/>
    </row>
    <row r="6" spans="1:11">
      <c r="A6" s="93" t="s">
        <v>24</v>
      </c>
      <c r="B6" s="93"/>
      <c r="C6" s="13">
        <v>45426</v>
      </c>
      <c r="D6" s="12">
        <v>100</v>
      </c>
      <c r="E6" s="13" t="s">
        <v>23</v>
      </c>
      <c r="F6" s="12">
        <v>100</v>
      </c>
      <c r="G6" s="13" t="s">
        <v>23</v>
      </c>
      <c r="H6" s="12">
        <v>100</v>
      </c>
      <c r="I6" s="13" t="s">
        <v>23</v>
      </c>
      <c r="J6" s="12">
        <v>100</v>
      </c>
    </row>
    <row r="7" spans="1:11">
      <c r="A7" s="93" t="s">
        <v>22</v>
      </c>
      <c r="B7" s="93"/>
      <c r="C7" s="8" t="s">
        <v>21</v>
      </c>
      <c r="D7" s="8">
        <v>100</v>
      </c>
      <c r="E7" s="8" t="s">
        <v>21</v>
      </c>
      <c r="F7" s="8">
        <v>100</v>
      </c>
      <c r="G7" s="8" t="s">
        <v>21</v>
      </c>
      <c r="H7" s="8">
        <f>IF(G7=C7,100,"请调整")</f>
        <v>100</v>
      </c>
      <c r="I7" s="8" t="s">
        <v>21</v>
      </c>
      <c r="J7" s="8">
        <f>IF(I7=G7,100,"请调整")</f>
        <v>100</v>
      </c>
    </row>
    <row r="8" spans="1:11" ht="72">
      <c r="A8" s="86" t="s">
        <v>20</v>
      </c>
      <c r="B8" s="7" t="s">
        <v>19</v>
      </c>
      <c r="C8" s="7" t="s">
        <v>1088</v>
      </c>
      <c r="D8" s="8">
        <v>100</v>
      </c>
      <c r="E8" s="7" t="s">
        <v>1089</v>
      </c>
      <c r="F8" s="8">
        <v>100</v>
      </c>
      <c r="G8" s="7" t="s">
        <v>1090</v>
      </c>
      <c r="H8" s="8">
        <v>100</v>
      </c>
      <c r="I8" s="7" t="s">
        <v>1091</v>
      </c>
      <c r="J8" s="8">
        <v>100</v>
      </c>
      <c r="K8" s="11">
        <v>3</v>
      </c>
    </row>
    <row r="9" spans="1:11" ht="120">
      <c r="A9" s="87"/>
      <c r="B9" s="7" t="s">
        <v>18</v>
      </c>
      <c r="C9" s="7" t="s">
        <v>1002</v>
      </c>
      <c r="D9" s="8">
        <v>100</v>
      </c>
      <c r="E9" s="7" t="s">
        <v>1008</v>
      </c>
      <c r="F9" s="8">
        <v>100</v>
      </c>
      <c r="G9" s="7" t="s">
        <v>1008</v>
      </c>
      <c r="H9" s="8">
        <v>100</v>
      </c>
      <c r="I9" s="7" t="s">
        <v>1011</v>
      </c>
      <c r="J9" s="8">
        <v>100</v>
      </c>
      <c r="K9" s="11">
        <v>3</v>
      </c>
    </row>
    <row r="10" spans="1:11" ht="48">
      <c r="A10" s="87"/>
      <c r="B10" s="7" t="s">
        <v>17</v>
      </c>
      <c r="C10" s="7" t="s">
        <v>1009</v>
      </c>
      <c r="D10" s="8">
        <v>100</v>
      </c>
      <c r="E10" s="7" t="s">
        <v>1009</v>
      </c>
      <c r="F10" s="8">
        <v>100</v>
      </c>
      <c r="G10" s="7" t="s">
        <v>1009</v>
      </c>
      <c r="H10" s="8">
        <v>100</v>
      </c>
      <c r="I10" s="7" t="s">
        <v>1009</v>
      </c>
      <c r="J10" s="8">
        <v>100</v>
      </c>
      <c r="K10" s="9">
        <v>5</v>
      </c>
    </row>
    <row r="11" spans="1:11" ht="48">
      <c r="A11" s="87"/>
      <c r="B11" s="7" t="s">
        <v>16</v>
      </c>
      <c r="C11" s="7" t="s">
        <v>1003</v>
      </c>
      <c r="D11" s="8">
        <v>100</v>
      </c>
      <c r="E11" s="7" t="s">
        <v>1003</v>
      </c>
      <c r="F11" s="8">
        <v>100</v>
      </c>
      <c r="G11" s="7" t="s">
        <v>1003</v>
      </c>
      <c r="H11" s="8">
        <v>100</v>
      </c>
      <c r="I11" s="7" t="s">
        <v>1003</v>
      </c>
      <c r="J11" s="8">
        <v>100</v>
      </c>
      <c r="K11" s="11">
        <v>3</v>
      </c>
    </row>
    <row r="12" spans="1:11" ht="90" customHeight="1">
      <c r="A12" s="88"/>
      <c r="B12" s="7" t="s">
        <v>15</v>
      </c>
      <c r="C12" s="7" t="s">
        <v>1053</v>
      </c>
      <c r="D12" s="8">
        <v>100</v>
      </c>
      <c r="E12" s="7" t="s">
        <v>1053</v>
      </c>
      <c r="F12" s="8">
        <v>100</v>
      </c>
      <c r="G12" s="7" t="s">
        <v>1052</v>
      </c>
      <c r="H12" s="8">
        <v>100</v>
      </c>
      <c r="I12" s="7" t="s">
        <v>1052</v>
      </c>
      <c r="J12" s="8">
        <v>100</v>
      </c>
      <c r="K12" s="5">
        <v>5</v>
      </c>
    </row>
    <row r="13" spans="1:11" ht="24">
      <c r="A13" s="89" t="s">
        <v>14</v>
      </c>
      <c r="B13" s="7" t="s">
        <v>13</v>
      </c>
      <c r="C13" s="7" t="s">
        <v>77</v>
      </c>
      <c r="D13" s="8">
        <v>100</v>
      </c>
      <c r="E13" s="8" t="s">
        <v>12</v>
      </c>
      <c r="F13" s="8">
        <v>100</v>
      </c>
      <c r="G13" s="8" t="s">
        <v>12</v>
      </c>
      <c r="H13" s="8">
        <v>100</v>
      </c>
      <c r="I13" s="8" t="s">
        <v>12</v>
      </c>
      <c r="J13" s="8">
        <v>100</v>
      </c>
      <c r="K13" s="5">
        <v>1</v>
      </c>
    </row>
    <row r="14" spans="1:11">
      <c r="A14" s="90"/>
      <c r="B14" s="7" t="s">
        <v>1004</v>
      </c>
      <c r="C14" s="7" t="s">
        <v>907</v>
      </c>
      <c r="D14" s="8">
        <v>100</v>
      </c>
      <c r="E14" s="7" t="s">
        <v>905</v>
      </c>
      <c r="F14" s="6">
        <v>99</v>
      </c>
      <c r="G14" s="7" t="s">
        <v>907</v>
      </c>
      <c r="H14" s="8">
        <v>100</v>
      </c>
      <c r="I14" s="7" t="s">
        <v>1005</v>
      </c>
      <c r="J14" s="6">
        <v>101</v>
      </c>
      <c r="K14" s="5">
        <v>1</v>
      </c>
    </row>
    <row r="15" spans="1:11">
      <c r="A15" s="90"/>
      <c r="B15" s="7" t="s">
        <v>11</v>
      </c>
      <c r="C15" s="7" t="s">
        <v>1018</v>
      </c>
      <c r="D15" s="8">
        <v>100</v>
      </c>
      <c r="E15" s="7" t="s">
        <v>1</v>
      </c>
      <c r="F15" s="6">
        <v>100.5</v>
      </c>
      <c r="G15" s="7" t="s">
        <v>2</v>
      </c>
      <c r="H15" s="6">
        <v>98.5</v>
      </c>
      <c r="I15" s="7" t="s">
        <v>3</v>
      </c>
      <c r="J15" s="6">
        <v>99.5</v>
      </c>
      <c r="K15" s="80">
        <v>1</v>
      </c>
    </row>
    <row r="16" spans="1:11">
      <c r="A16" s="90"/>
      <c r="B16" s="7" t="s">
        <v>34</v>
      </c>
      <c r="C16" s="7" t="s">
        <v>35</v>
      </c>
      <c r="D16" s="8">
        <v>100</v>
      </c>
      <c r="E16" s="7" t="s">
        <v>35</v>
      </c>
      <c r="F16" s="8">
        <v>100</v>
      </c>
      <c r="G16" s="7" t="s">
        <v>35</v>
      </c>
      <c r="H16" s="8">
        <f t="shared" ref="H16:H17" si="0">F16</f>
        <v>100</v>
      </c>
      <c r="I16" s="7" t="s">
        <v>35</v>
      </c>
      <c r="J16" s="8">
        <f t="shared" ref="J16:J17" si="1">H16</f>
        <v>100</v>
      </c>
      <c r="K16" s="80">
        <v>3</v>
      </c>
    </row>
    <row r="17" spans="1:11">
      <c r="A17" s="90"/>
      <c r="B17" s="7" t="s">
        <v>1006</v>
      </c>
      <c r="C17" s="7" t="s">
        <v>1007</v>
      </c>
      <c r="D17" s="8">
        <v>100</v>
      </c>
      <c r="E17" s="7" t="s">
        <v>1007</v>
      </c>
      <c r="F17" s="8">
        <v>100</v>
      </c>
      <c r="G17" s="7" t="s">
        <v>1007</v>
      </c>
      <c r="H17" s="8">
        <f t="shared" si="0"/>
        <v>100</v>
      </c>
      <c r="I17" s="7" t="s">
        <v>1007</v>
      </c>
      <c r="J17" s="8">
        <f t="shared" si="1"/>
        <v>100</v>
      </c>
      <c r="K17" s="80">
        <v>1</v>
      </c>
    </row>
    <row r="18" spans="1:11">
      <c r="A18" s="90"/>
      <c r="B18" s="7" t="s">
        <v>10</v>
      </c>
      <c r="C18" s="7" t="s">
        <v>9</v>
      </c>
      <c r="D18" s="8">
        <v>100</v>
      </c>
      <c r="E18" s="7" t="s">
        <v>9</v>
      </c>
      <c r="F18" s="8">
        <v>100</v>
      </c>
      <c r="G18" s="7" t="s">
        <v>1015</v>
      </c>
      <c r="H18" s="6">
        <v>101</v>
      </c>
      <c r="I18" s="7" t="s">
        <v>1015</v>
      </c>
      <c r="J18" s="6">
        <f>100+$K$18</f>
        <v>101</v>
      </c>
      <c r="K18" s="5">
        <v>1</v>
      </c>
    </row>
    <row r="19" spans="1:11">
      <c r="A19" s="90"/>
      <c r="B19" s="7" t="s">
        <v>80</v>
      </c>
      <c r="C19" s="7">
        <v>88.35</v>
      </c>
      <c r="D19" s="8">
        <v>100</v>
      </c>
      <c r="E19" s="7">
        <f>链家数据!I5</f>
        <v>88</v>
      </c>
      <c r="F19" s="6">
        <f>100-K19*2</f>
        <v>99</v>
      </c>
      <c r="G19" s="7">
        <f>链家数据!I8</f>
        <v>84.35</v>
      </c>
      <c r="H19" s="6">
        <f>F19</f>
        <v>99</v>
      </c>
      <c r="I19" s="7">
        <f>链家数据!I19</f>
        <v>86</v>
      </c>
      <c r="J19" s="6">
        <f>F19</f>
        <v>99</v>
      </c>
      <c r="K19" s="5">
        <v>0.5</v>
      </c>
    </row>
    <row r="20" spans="1:11">
      <c r="A20" s="90"/>
      <c r="B20" s="7" t="s">
        <v>118</v>
      </c>
      <c r="C20" s="84">
        <f>房源明细!V16</f>
        <v>0.85</v>
      </c>
      <c r="D20" s="8">
        <v>100</v>
      </c>
      <c r="E20" s="84">
        <v>0.85</v>
      </c>
      <c r="F20" s="8">
        <v>100</v>
      </c>
      <c r="G20" s="84">
        <v>0.9</v>
      </c>
      <c r="H20" s="8">
        <v>100</v>
      </c>
      <c r="I20" s="84">
        <v>0.88</v>
      </c>
      <c r="J20" s="8">
        <v>100</v>
      </c>
      <c r="K20" s="5"/>
    </row>
    <row r="21" spans="1:11" ht="24">
      <c r="A21" s="90"/>
      <c r="B21" s="7" t="s">
        <v>8</v>
      </c>
      <c r="C21" s="7" t="s">
        <v>38</v>
      </c>
      <c r="D21" s="8">
        <v>100</v>
      </c>
      <c r="E21" s="7" t="s">
        <v>38</v>
      </c>
      <c r="F21" s="8">
        <v>100</v>
      </c>
      <c r="G21" s="7" t="s">
        <v>38</v>
      </c>
      <c r="H21" s="8">
        <v>100</v>
      </c>
      <c r="I21" s="7" t="s">
        <v>39</v>
      </c>
      <c r="J21" s="6">
        <v>101</v>
      </c>
      <c r="K21" s="5">
        <v>1</v>
      </c>
    </row>
    <row r="22" spans="1:11" ht="36">
      <c r="A22" s="90"/>
      <c r="B22" s="7" t="s">
        <v>7</v>
      </c>
      <c r="C22" s="7" t="s">
        <v>78</v>
      </c>
      <c r="D22" s="8">
        <v>100</v>
      </c>
      <c r="E22" s="7" t="s">
        <v>79</v>
      </c>
      <c r="F22" s="6">
        <f>100+K22*2</f>
        <v>105</v>
      </c>
      <c r="G22" s="7" t="str">
        <f>E22</f>
        <v>使用品牌家具、家电；虽然使用较长时间，但功能正常，一般</v>
      </c>
      <c r="H22" s="6">
        <f>100+K22*2</f>
        <v>105</v>
      </c>
      <c r="I22" s="7" t="str">
        <f>G22</f>
        <v>使用品牌家具、家电；虽然使用较长时间，但功能正常，一般</v>
      </c>
      <c r="J22" s="6">
        <f>H22</f>
        <v>105</v>
      </c>
      <c r="K22" s="5">
        <v>2.5</v>
      </c>
    </row>
    <row r="23" spans="1:11">
      <c r="A23" s="92" t="s">
        <v>6</v>
      </c>
      <c r="B23" s="92"/>
      <c r="C23" s="93" t="s">
        <v>4</v>
      </c>
      <c r="D23" s="93"/>
      <c r="E23" s="91">
        <f>E5</f>
        <v>48.58</v>
      </c>
      <c r="F23" s="91"/>
      <c r="G23" s="91">
        <f>G5</f>
        <v>54.53</v>
      </c>
      <c r="H23" s="91"/>
      <c r="I23" s="91">
        <f>I5</f>
        <v>54.65</v>
      </c>
      <c r="J23" s="91"/>
    </row>
    <row r="24" spans="1:11">
      <c r="A24" s="92" t="s">
        <v>5</v>
      </c>
      <c r="B24" s="92"/>
      <c r="C24" s="93" t="s">
        <v>4</v>
      </c>
      <c r="D24" s="93"/>
      <c r="E24" s="94">
        <f>ROUND(E23*POWER(100,COUNT(F6:F22))/PRODUCT(F6:F22),2)</f>
        <v>46.97</v>
      </c>
      <c r="F24" s="94"/>
      <c r="G24" s="94">
        <f>ROUND(G23*POWER(100,COUNT(H6:H22))/PRODUCT(H6:H22),2)</f>
        <v>52.73</v>
      </c>
      <c r="H24" s="94"/>
      <c r="I24" s="94">
        <f>ROUND(I23*POWER(100,COUNT(J6:J22))/PRODUCT(J6:J22),2)</f>
        <v>51.28</v>
      </c>
      <c r="J24" s="94"/>
    </row>
    <row r="25" spans="1:11">
      <c r="A25" s="85" t="str">
        <f>CONCATENATE("估价对象比较价值=(",TEXT(E24,"G/通用格式"),"+",TEXT(G24,"G/通用格式"),"+",TEXT(I24,"G/通用格式"),")","/",3,"=",ROUND((E24+G24+I24)/3,2))</f>
        <v>估价对象比较价值=(46.97+52.73+51.28)/3=50.33</v>
      </c>
      <c r="B25" s="85"/>
      <c r="C25" s="85"/>
      <c r="D25" s="85"/>
      <c r="E25" s="85"/>
      <c r="F25" s="85"/>
      <c r="G25" s="85"/>
      <c r="H25" s="85"/>
      <c r="I25" s="4"/>
      <c r="J25" s="4"/>
    </row>
    <row r="27" spans="1:11">
      <c r="C27" s="1">
        <f>ROUND((E24+G24+I24)/3,2)</f>
        <v>50.33</v>
      </c>
      <c r="E27" s="1">
        <f>ROUND(E24/E23,4)</f>
        <v>0.96689999999999998</v>
      </c>
      <c r="G27" s="1">
        <f>ROUND(G24/G23,4)</f>
        <v>0.96699999999999997</v>
      </c>
      <c r="I27" s="1">
        <f>ROUND(I24/I23,4)</f>
        <v>0.93830000000000002</v>
      </c>
    </row>
    <row r="28" spans="1:11">
      <c r="E28" s="82">
        <f>ROUND(PRODUCT($D$6:$D$22)/PRODUCT(F6:F22),4)</f>
        <v>0.96689999999999998</v>
      </c>
      <c r="G28" s="82">
        <f>ROUND(PRODUCT($D$6:$D$22)/PRODUCT(H6:H22),4)</f>
        <v>0.96699999999999997</v>
      </c>
      <c r="I28" s="82">
        <f>ROUND(PRODUCT($D$6:$D$22)/PRODUCT(J6:J22),4)</f>
        <v>0.93840000000000001</v>
      </c>
    </row>
    <row r="29" spans="1:11">
      <c r="C29" s="1">
        <v>2015</v>
      </c>
      <c r="E29" s="1">
        <v>2015</v>
      </c>
      <c r="G29" s="1">
        <v>2018</v>
      </c>
      <c r="I29" s="1">
        <v>2017</v>
      </c>
    </row>
    <row r="30" spans="1:11">
      <c r="C30" s="3"/>
      <c r="I30" s="1">
        <f>1-(2024-I29)/60</f>
        <v>0.8833333333333333</v>
      </c>
    </row>
    <row r="31" spans="1:11">
      <c r="C31" s="2"/>
      <c r="G31" s="32"/>
    </row>
    <row r="36" spans="2:11">
      <c r="B36" t="s">
        <v>1019</v>
      </c>
      <c r="C36" t="s">
        <v>1020</v>
      </c>
      <c r="D36" t="s">
        <v>1021</v>
      </c>
      <c r="E36" t="s">
        <v>1022</v>
      </c>
      <c r="F36" t="s">
        <v>1023</v>
      </c>
      <c r="G36" t="s">
        <v>1024</v>
      </c>
      <c r="H36" t="s">
        <v>1025</v>
      </c>
      <c r="I36" t="s">
        <v>1026</v>
      </c>
      <c r="J36" t="s">
        <v>1027</v>
      </c>
      <c r="K36" t="s">
        <v>1028</v>
      </c>
    </row>
    <row r="37" spans="2:11">
      <c r="B37">
        <f>C37+0.5</f>
        <v>100.5</v>
      </c>
      <c r="C37">
        <v>100</v>
      </c>
      <c r="D37">
        <f>C37-0.5</f>
        <v>99.5</v>
      </c>
      <c r="E37">
        <f t="shared" ref="E37:K37" si="2">D37-0.5</f>
        <v>99</v>
      </c>
      <c r="F37">
        <f t="shared" si="2"/>
        <v>98.5</v>
      </c>
      <c r="G37">
        <f t="shared" si="2"/>
        <v>98</v>
      </c>
      <c r="H37">
        <f t="shared" si="2"/>
        <v>97.5</v>
      </c>
      <c r="I37">
        <f t="shared" si="2"/>
        <v>97</v>
      </c>
      <c r="J37">
        <f t="shared" si="2"/>
        <v>96.5</v>
      </c>
      <c r="K37">
        <f t="shared" si="2"/>
        <v>96</v>
      </c>
    </row>
  </sheetData>
  <mergeCells count="31">
    <mergeCell ref="I3:J3"/>
    <mergeCell ref="A1:H1"/>
    <mergeCell ref="A3:B3"/>
    <mergeCell ref="C3:D3"/>
    <mergeCell ref="E3:F3"/>
    <mergeCell ref="G3:H3"/>
    <mergeCell ref="G4:H4"/>
    <mergeCell ref="I4:J4"/>
    <mergeCell ref="A5:B5"/>
    <mergeCell ref="C5:D5"/>
    <mergeCell ref="E5:F5"/>
    <mergeCell ref="G5:H5"/>
    <mergeCell ref="I5:J5"/>
    <mergeCell ref="A4:B4"/>
    <mergeCell ref="C4:D4"/>
    <mergeCell ref="E4:F4"/>
    <mergeCell ref="A6:B6"/>
    <mergeCell ref="A7:B7"/>
    <mergeCell ref="A23:B23"/>
    <mergeCell ref="C23:D23"/>
    <mergeCell ref="E23:F23"/>
    <mergeCell ref="A25:H25"/>
    <mergeCell ref="A8:A12"/>
    <mergeCell ref="A13:A22"/>
    <mergeCell ref="I23:J23"/>
    <mergeCell ref="A24:B24"/>
    <mergeCell ref="C24:D24"/>
    <mergeCell ref="E24:F24"/>
    <mergeCell ref="G24:H24"/>
    <mergeCell ref="I24:J24"/>
    <mergeCell ref="G23:H23"/>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AF61"/>
  <sheetViews>
    <sheetView zoomScale="90" zoomScaleNormal="90" zoomScaleSheetLayoutView="100" workbookViewId="0">
      <pane xSplit="4" ySplit="4" topLeftCell="V16" activePane="bottomRight" state="frozen"/>
      <selection pane="topRight" activeCell="E1" sqref="E1"/>
      <selection pane="bottomLeft" activeCell="A5" sqref="A5"/>
      <selection pane="bottomRight" activeCell="AE33" sqref="AE33:AF33"/>
    </sheetView>
  </sheetViews>
  <sheetFormatPr defaultColWidth="9" defaultRowHeight="14.25"/>
  <cols>
    <col min="1" max="1" width="7.25" style="1" customWidth="1"/>
    <col min="2" max="2" width="7.875" style="1" customWidth="1"/>
    <col min="3" max="3" width="19.875" style="1" customWidth="1"/>
    <col min="4" max="4" width="4.5" style="1" customWidth="1"/>
    <col min="5" max="5" width="21" style="1" customWidth="1"/>
    <col min="6" max="6" width="6.625" style="1" customWidth="1"/>
    <col min="7" max="7" width="22.875" style="1" customWidth="1"/>
    <col min="8" max="8" width="5.5" style="1" customWidth="1"/>
    <col min="9" max="9" width="23" style="1" customWidth="1"/>
    <col min="10" max="10" width="5" style="1" customWidth="1"/>
    <col min="11" max="11" width="21.375" style="1" customWidth="1"/>
    <col min="12" max="12" width="5.75" style="1" customWidth="1"/>
    <col min="13" max="13" width="20" style="1" customWidth="1"/>
    <col min="14" max="14" width="5.75" style="1" customWidth="1"/>
    <col min="15" max="15" width="22.625" style="1" customWidth="1"/>
    <col min="16" max="16" width="5.5" style="1" customWidth="1"/>
    <col min="17" max="17" width="22.125" style="1" customWidth="1"/>
    <col min="18" max="18" width="5.875" style="1" customWidth="1"/>
    <col min="19" max="19" width="20" style="1" customWidth="1"/>
    <col min="20" max="20" width="4.375" style="1" customWidth="1"/>
    <col min="21" max="21" width="20" style="1" customWidth="1"/>
    <col min="22" max="22" width="6" style="1" customWidth="1"/>
    <col min="23" max="23" width="20" style="1" customWidth="1"/>
    <col min="24" max="24" width="4.625" style="1" customWidth="1"/>
    <col min="25" max="25" width="20" style="1" customWidth="1"/>
    <col min="26" max="26" width="6" style="1" customWidth="1"/>
    <col min="27" max="27" width="20" style="1" customWidth="1"/>
    <col min="28" max="28" width="6" style="1" customWidth="1"/>
    <col min="29" max="29" width="20" style="1" customWidth="1"/>
    <col min="30" max="30" width="6.5" style="1" customWidth="1"/>
    <col min="31" max="31" width="20" style="1" customWidth="1"/>
    <col min="32" max="32" width="5.625" style="1" customWidth="1"/>
    <col min="33" max="16384" width="9" style="1"/>
  </cols>
  <sheetData>
    <row r="1" spans="1:32">
      <c r="A1" s="101" t="s">
        <v>33</v>
      </c>
      <c r="B1" s="101"/>
      <c r="C1" s="101"/>
      <c r="D1" s="101"/>
      <c r="E1" s="101"/>
      <c r="F1" s="101"/>
      <c r="G1" s="101"/>
      <c r="H1" s="101"/>
      <c r="I1" s="101"/>
      <c r="J1" s="101"/>
      <c r="K1" s="101"/>
      <c r="L1" s="101"/>
      <c r="M1" s="101"/>
      <c r="N1" s="101"/>
      <c r="O1" s="101"/>
      <c r="P1" s="101"/>
      <c r="Q1" s="101"/>
      <c r="R1" s="101"/>
    </row>
    <row r="2" spans="1:3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1:32">
      <c r="A3" s="97" t="s">
        <v>32</v>
      </c>
      <c r="B3" s="96"/>
      <c r="C3" s="93" t="s">
        <v>31</v>
      </c>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row>
    <row r="4" spans="1:32">
      <c r="A4" s="93" t="s">
        <v>27</v>
      </c>
      <c r="B4" s="93"/>
      <c r="C4" s="100" t="str">
        <f>'标准房测算表-永旭嘉园'!C4</f>
        <v>永旭嘉园</v>
      </c>
      <c r="D4" s="96"/>
      <c r="E4" s="102" t="str">
        <f>房源明细!C2</f>
        <v>中信新城</v>
      </c>
      <c r="F4" s="96"/>
      <c r="G4" s="102" t="str">
        <f>房源明细!C3</f>
        <v>中信新城</v>
      </c>
      <c r="H4" s="96"/>
      <c r="I4" s="102" t="str">
        <f>房源明细!C4</f>
        <v>中信新城</v>
      </c>
      <c r="J4" s="96"/>
      <c r="K4" s="102" t="str">
        <f>房源明细!C5</f>
        <v>南海雅苑</v>
      </c>
      <c r="L4" s="96"/>
      <c r="M4" s="102" t="str">
        <f>房源明细!C6</f>
        <v>南海雅苑</v>
      </c>
      <c r="N4" s="96"/>
      <c r="O4" s="102" t="str">
        <f>房源明细!C7</f>
        <v>红星楼</v>
      </c>
      <c r="P4" s="96"/>
      <c r="Q4" s="102" t="str">
        <f>房源明细!C8</f>
        <v>瑞海家园五区</v>
      </c>
      <c r="R4" s="96"/>
      <c r="S4" s="102" t="str">
        <f>房源明细!C9</f>
        <v>兴康家园</v>
      </c>
      <c r="T4" s="96"/>
      <c r="U4" s="102" t="str">
        <f>房源明细!C10</f>
        <v>首开康乃馨园</v>
      </c>
      <c r="V4" s="96"/>
      <c r="W4" s="102" t="str">
        <f>房源明细!C11</f>
        <v>首开康乃馨园</v>
      </c>
      <c r="X4" s="96"/>
      <c r="Y4" s="102" t="str">
        <f>房源明细!C12</f>
        <v>永华南里</v>
      </c>
      <c r="Z4" s="96"/>
      <c r="AA4" s="102" t="str">
        <f>房源明细!C13</f>
        <v>首座御园</v>
      </c>
      <c r="AB4" s="96"/>
      <c r="AC4" s="102" t="str">
        <f>房源明细!C15</f>
        <v>首座御园</v>
      </c>
      <c r="AD4" s="96"/>
      <c r="AE4" s="102" t="str">
        <f>房源明细!C17</f>
        <v>金色漫香郡</v>
      </c>
      <c r="AF4" s="96"/>
    </row>
    <row r="5" spans="1:32" ht="30" customHeight="1">
      <c r="A5" s="93" t="s">
        <v>26</v>
      </c>
      <c r="B5" s="93"/>
      <c r="C5" s="102">
        <f>'标准房测算表-永旭嘉园'!C27</f>
        <v>50.33</v>
      </c>
      <c r="D5" s="96"/>
      <c r="E5" s="103" t="s">
        <v>1029</v>
      </c>
      <c r="F5" s="99"/>
      <c r="G5" s="103" t="s">
        <v>1029</v>
      </c>
      <c r="H5" s="99"/>
      <c r="I5" s="103" t="s">
        <v>1029</v>
      </c>
      <c r="J5" s="99"/>
      <c r="K5" s="103" t="s">
        <v>1029</v>
      </c>
      <c r="L5" s="99"/>
      <c r="M5" s="103" t="s">
        <v>1029</v>
      </c>
      <c r="N5" s="99"/>
      <c r="O5" s="103" t="s">
        <v>1029</v>
      </c>
      <c r="P5" s="99"/>
      <c r="Q5" s="103" t="s">
        <v>1029</v>
      </c>
      <c r="R5" s="99"/>
      <c r="S5" s="103" t="s">
        <v>1029</v>
      </c>
      <c r="T5" s="99"/>
      <c r="U5" s="103" t="s">
        <v>1029</v>
      </c>
      <c r="V5" s="99"/>
      <c r="W5" s="103" t="s">
        <v>1029</v>
      </c>
      <c r="X5" s="99"/>
      <c r="Y5" s="103" t="s">
        <v>1029</v>
      </c>
      <c r="Z5" s="99"/>
      <c r="AA5" s="103" t="s">
        <v>1029</v>
      </c>
      <c r="AB5" s="99"/>
      <c r="AC5" s="103" t="s">
        <v>1029</v>
      </c>
      <c r="AD5" s="99"/>
      <c r="AE5" s="103" t="s">
        <v>1029</v>
      </c>
      <c r="AF5" s="99"/>
    </row>
    <row r="6" spans="1:32">
      <c r="A6" s="93" t="s">
        <v>24</v>
      </c>
      <c r="B6" s="93"/>
      <c r="C6" s="13">
        <v>45426</v>
      </c>
      <c r="D6" s="12">
        <v>100</v>
      </c>
      <c r="E6" s="13">
        <f>C6</f>
        <v>45426</v>
      </c>
      <c r="F6" s="12">
        <v>100</v>
      </c>
      <c r="G6" s="13">
        <f>C6</f>
        <v>45426</v>
      </c>
      <c r="H6" s="12">
        <v>100</v>
      </c>
      <c r="I6" s="13">
        <f>C6</f>
        <v>45426</v>
      </c>
      <c r="J6" s="12">
        <v>100</v>
      </c>
      <c r="K6" s="13">
        <f>C6</f>
        <v>45426</v>
      </c>
      <c r="L6" s="12">
        <v>100</v>
      </c>
      <c r="M6" s="13">
        <f>C6</f>
        <v>45426</v>
      </c>
      <c r="N6" s="12">
        <v>100</v>
      </c>
      <c r="O6" s="13">
        <f>C6</f>
        <v>45426</v>
      </c>
      <c r="P6" s="12">
        <v>100</v>
      </c>
      <c r="Q6" s="13">
        <f>C6</f>
        <v>45426</v>
      </c>
      <c r="R6" s="12">
        <v>100</v>
      </c>
      <c r="S6" s="13">
        <f>Q6</f>
        <v>45426</v>
      </c>
      <c r="T6" s="12">
        <v>100</v>
      </c>
      <c r="U6" s="13">
        <f>S6</f>
        <v>45426</v>
      </c>
      <c r="V6" s="12">
        <v>100</v>
      </c>
      <c r="W6" s="13">
        <f>U6</f>
        <v>45426</v>
      </c>
      <c r="X6" s="12">
        <v>100</v>
      </c>
      <c r="Y6" s="13">
        <f>W6</f>
        <v>45426</v>
      </c>
      <c r="Z6" s="12">
        <v>100</v>
      </c>
      <c r="AA6" s="13">
        <f>Y6</f>
        <v>45426</v>
      </c>
      <c r="AB6" s="12">
        <v>100</v>
      </c>
      <c r="AC6" s="13">
        <f>AA6</f>
        <v>45426</v>
      </c>
      <c r="AD6" s="12">
        <v>100</v>
      </c>
      <c r="AE6" s="13">
        <f>AC6</f>
        <v>45426</v>
      </c>
      <c r="AF6" s="12">
        <v>100</v>
      </c>
    </row>
    <row r="7" spans="1:32">
      <c r="A7" s="93" t="s">
        <v>22</v>
      </c>
      <c r="B7" s="93"/>
      <c r="C7" s="8" t="s">
        <v>21</v>
      </c>
      <c r="D7" s="8">
        <v>100</v>
      </c>
      <c r="E7" s="8" t="s">
        <v>21</v>
      </c>
      <c r="F7" s="8">
        <v>100</v>
      </c>
      <c r="G7" s="8" t="s">
        <v>21</v>
      </c>
      <c r="H7" s="8">
        <v>100</v>
      </c>
      <c r="I7" s="8" t="s">
        <v>21</v>
      </c>
      <c r="J7" s="8">
        <v>100</v>
      </c>
      <c r="K7" s="8" t="s">
        <v>21</v>
      </c>
      <c r="L7" s="8">
        <v>100</v>
      </c>
      <c r="M7" s="8" t="s">
        <v>21</v>
      </c>
      <c r="N7" s="8">
        <v>100</v>
      </c>
      <c r="O7" s="8" t="s">
        <v>21</v>
      </c>
      <c r="P7" s="8">
        <f>IF(O7=C7,100,"请调整")</f>
        <v>100</v>
      </c>
      <c r="Q7" s="8" t="s">
        <v>21</v>
      </c>
      <c r="R7" s="8">
        <f>IF(Q7=C7,100,"请调整")</f>
        <v>100</v>
      </c>
      <c r="S7" s="8" t="s">
        <v>21</v>
      </c>
      <c r="T7" s="8">
        <f>IF(S7=O7,100,"请调整")</f>
        <v>100</v>
      </c>
      <c r="U7" s="8" t="s">
        <v>21</v>
      </c>
      <c r="V7" s="8">
        <f t="shared" ref="V7" si="0">IF(U7=Q7,100,"请调整")</f>
        <v>100</v>
      </c>
      <c r="W7" s="8" t="s">
        <v>21</v>
      </c>
      <c r="X7" s="8">
        <f t="shared" ref="X7" si="1">IF(W7=S7,100,"请调整")</f>
        <v>100</v>
      </c>
      <c r="Y7" s="8" t="s">
        <v>21</v>
      </c>
      <c r="Z7" s="8">
        <f t="shared" ref="Z7" si="2">IF(Y7=U7,100,"请调整")</f>
        <v>100</v>
      </c>
      <c r="AA7" s="8" t="s">
        <v>21</v>
      </c>
      <c r="AB7" s="8">
        <f t="shared" ref="AB7" si="3">IF(AA7=W7,100,"请调整")</f>
        <v>100</v>
      </c>
      <c r="AC7" s="8" t="s">
        <v>21</v>
      </c>
      <c r="AD7" s="8">
        <f t="shared" ref="AD7" si="4">IF(AC7=Y7,100,"请调整")</f>
        <v>100</v>
      </c>
      <c r="AE7" s="8" t="s">
        <v>21</v>
      </c>
      <c r="AF7" s="8">
        <f t="shared" ref="AF7" si="5">IF(AE7=AA7,100,"请调整")</f>
        <v>100</v>
      </c>
    </row>
    <row r="8" spans="1:32" ht="84">
      <c r="A8" s="86" t="s">
        <v>20</v>
      </c>
      <c r="B8" s="7" t="str">
        <f>'标准房测算表-永旭嘉园'!B8</f>
        <v>居住区成熟度</v>
      </c>
      <c r="C8" s="7" t="str">
        <f>'标准房测算表-永旭嘉园'!C8</f>
        <v>估价对象位于瀛海地区，周边有润堂瀛海、瀛海家园、瀛海朗苑、兴悦家园等居住小区，综合评价居住社区成熟度一般。</v>
      </c>
      <c r="D8" s="8">
        <v>100</v>
      </c>
      <c r="E8" s="7" t="s">
        <v>1033</v>
      </c>
      <c r="F8" s="6">
        <v>110</v>
      </c>
      <c r="G8" s="7" t="str">
        <f t="shared" ref="G8:H10" si="6">E8</f>
        <v>位于亦庄区域，周边有南海雅苑、枫丹壹号、中海北京世家、赢海庄园、紫禁壹号院等居住小区，居住小区规模较大，入住率较高，综合评价居住社区成熟度好。</v>
      </c>
      <c r="H8" s="6">
        <f t="shared" si="6"/>
        <v>110</v>
      </c>
      <c r="I8" s="7" t="str">
        <f>E8</f>
        <v>位于亦庄区域，周边有南海雅苑、枫丹壹号、中海北京世家、赢海庄园、紫禁壹号院等居住小区，居住小区规模较大，入住率较高，综合评价居住社区成熟度好。</v>
      </c>
      <c r="J8" s="6">
        <f>H8</f>
        <v>110</v>
      </c>
      <c r="K8" s="7" t="s">
        <v>1034</v>
      </c>
      <c r="L8" s="6">
        <v>110</v>
      </c>
      <c r="M8" s="7" t="str">
        <f>K8</f>
        <v>位于亦庄区域，周边有中信新城、枫丹壹号、中海北京世家、赢海庄园、紫禁壹号院等居住小区，居住小区规模较大，入住率较高，综合评价居住社区成熟度好。</v>
      </c>
      <c r="N8" s="6">
        <v>110</v>
      </c>
      <c r="O8" s="7" t="s">
        <v>1049</v>
      </c>
      <c r="P8" s="6">
        <v>105</v>
      </c>
      <c r="Q8" s="7" t="s">
        <v>1056</v>
      </c>
      <c r="R8" s="6">
        <v>105</v>
      </c>
      <c r="S8" s="7" t="s">
        <v>1068</v>
      </c>
      <c r="T8" s="6">
        <v>105</v>
      </c>
      <c r="U8" s="7" t="s">
        <v>1069</v>
      </c>
      <c r="V8" s="6">
        <f t="shared" ref="V8" si="7">P8</f>
        <v>105</v>
      </c>
      <c r="W8" s="7" t="str">
        <f>U8</f>
        <v>位于黄村区域，周边有兴康家园、东亚康和名居、康宜家园、丽园等居住小区，居住小区规模较大，入住率较高，综合评价居住社区成熟度较好。</v>
      </c>
      <c r="X8" s="6">
        <f t="shared" ref="X8" si="8">R8</f>
        <v>105</v>
      </c>
      <c r="Y8" s="7" t="s">
        <v>1071</v>
      </c>
      <c r="Z8" s="6">
        <f t="shared" ref="Z8" si="9">T8</f>
        <v>105</v>
      </c>
      <c r="AA8" s="7" t="s">
        <v>1076</v>
      </c>
      <c r="AB8" s="6">
        <v>95</v>
      </c>
      <c r="AC8" s="7" t="str">
        <f>AA8</f>
        <v>位于大兴新城区域，周边有中铁兴创逸境、福海佳园等居住小区，周边居住小区较少，综合评价居住社区成熟度较差</v>
      </c>
      <c r="AD8" s="6">
        <v>95</v>
      </c>
      <c r="AE8" s="7" t="s">
        <v>1085</v>
      </c>
      <c r="AF8" s="6">
        <v>90</v>
      </c>
    </row>
    <row r="9" spans="1:32" ht="144">
      <c r="A9" s="87"/>
      <c r="B9" s="7" t="str">
        <f>'标准房测算表-永旭嘉园'!B9</f>
        <v>交通条件</v>
      </c>
      <c r="C9" s="7" t="str">
        <f>'标准房测算表-永旭嘉园'!C9</f>
        <v>紧邻城市次干道——瀛昌街，周边有京岚线、德亦路等主次干道；距地铁8号线（瀛海站）距离约1.5公里，周边有526路、573路、兴31路、兴38路、兴75路等多条公交线路并设有站点，周边段道路情况良好，道路通达度较好，综合评价交通便捷度较好。</v>
      </c>
      <c r="D9" s="8">
        <v>100</v>
      </c>
      <c r="E9" s="7" t="s">
        <v>1092</v>
      </c>
      <c r="F9" s="6">
        <v>99</v>
      </c>
      <c r="G9" s="7" t="str">
        <f t="shared" si="6"/>
        <v>紧邻城市次干道——凉水河路，周边有三海子东路、喜欢中路、鹿华路等主次干道；周边公共交通线路兴42路、兴59路、兴72路、599路等多条线路在附近设站，周边段道路情况良好，周边2公里内无地铁，道路通达度较好，综合评价交通便捷度一般。</v>
      </c>
      <c r="H9" s="6">
        <f t="shared" si="6"/>
        <v>99</v>
      </c>
      <c r="I9" s="7" t="str">
        <f>G9</f>
        <v>紧邻城市次干道——凉水河路，周边有三海子东路、喜欢中路、鹿华路等主次干道；周边公共交通线路兴42路、兴59路、兴72路、599路等多条线路在附近设站，周边段道路情况良好，周边2公里内无地铁，道路通达度较好，综合评价交通便捷度一般。</v>
      </c>
      <c r="J9" s="6">
        <f>F9</f>
        <v>99</v>
      </c>
      <c r="K9" s="7" t="s">
        <v>1093</v>
      </c>
      <c r="L9" s="6">
        <v>99</v>
      </c>
      <c r="M9" s="7" t="str">
        <f>K9</f>
        <v>紧邻城市次干道——凉水河路，周边有三海子东路、喜欢中路、鹿华路等主次干道；周边公共交通线路兴42路、兴59路、兴72路、599路等多条线路在附近设站，周边2公里内无地铁，周边段道路情况良好，道路通达度较好，综合评价交通便捷度一般。</v>
      </c>
      <c r="N9" s="6">
        <v>99</v>
      </c>
      <c r="O9" s="7" t="s">
        <v>1057</v>
      </c>
      <c r="P9" s="6">
        <v>100</v>
      </c>
      <c r="Q9" s="7" t="s">
        <v>1058</v>
      </c>
      <c r="R9" s="6">
        <v>101</v>
      </c>
      <c r="S9" s="7" t="s">
        <v>1070</v>
      </c>
      <c r="T9" s="8">
        <v>100</v>
      </c>
      <c r="U9" s="7" t="s">
        <v>1070</v>
      </c>
      <c r="V9" s="8">
        <v>100</v>
      </c>
      <c r="W9" s="7" t="str">
        <f>U9</f>
        <v>紧邻城市次干道——兴旺大街，周边有康庄路、兴旺大街、枣园路等主次干道；周边公共交通线路有兴12、兴35、兴101、兴104、969路等多条线路在附近设站，距离地铁4号线枣园站约1.9公里，周边段道路情况良好，道路通达度较好，综合评价交通便捷度较好。</v>
      </c>
      <c r="X9" s="8">
        <v>100</v>
      </c>
      <c r="Y9" s="7" t="s">
        <v>1072</v>
      </c>
      <c r="Z9" s="6">
        <v>101</v>
      </c>
      <c r="AA9" s="7" t="s">
        <v>1079</v>
      </c>
      <c r="AB9" s="8">
        <v>100</v>
      </c>
      <c r="AC9" s="7" t="str">
        <f>AA9</f>
        <v>紧邻城市次干道——东环路，周边有京开高速、兴亦路等主次干道；周边公共交通线路有兴47路、兴48路、兴101路、369路、957路等多条线路在附近设站，距离地铁大兴新城站约1公里，周边段道路情况良好，道路通达度较好，综合评价交通便捷度较好。</v>
      </c>
      <c r="AD9" s="8">
        <v>100</v>
      </c>
      <c r="AE9" s="7" t="s">
        <v>1084</v>
      </c>
      <c r="AF9" s="6">
        <v>98</v>
      </c>
    </row>
    <row r="10" spans="1:32" ht="48">
      <c r="A10" s="87"/>
      <c r="B10" s="7" t="str">
        <f>'标准房测算表-永旭嘉园'!B10</f>
        <v>商业设施</v>
      </c>
      <c r="C10" s="7" t="str">
        <f>'标准房测算表-永旭嘉园'!C10</f>
        <v>位于瀛海地区，周边有北京瀛海环宇坊及永辉超市、首行超市等，评价商业设施较好。</v>
      </c>
      <c r="D10" s="8">
        <v>100</v>
      </c>
      <c r="E10" s="7" t="s">
        <v>1030</v>
      </c>
      <c r="F10" s="8">
        <v>100</v>
      </c>
      <c r="G10" s="7" t="str">
        <f t="shared" si="6"/>
        <v>位于亦庄地区，周边有上海沙龙新天地、华联超市、盒马生鲜，评价商业设施较好。</v>
      </c>
      <c r="H10" s="8">
        <f>F10</f>
        <v>100</v>
      </c>
      <c r="I10" s="7" t="str">
        <f>E10</f>
        <v>位于亦庄地区，周边有上海沙龙新天地、华联超市、盒马生鲜，评价商业设施较好。</v>
      </c>
      <c r="J10" s="8">
        <f>H10</f>
        <v>100</v>
      </c>
      <c r="K10" s="7" t="s">
        <v>1030</v>
      </c>
      <c r="L10" s="8">
        <v>100</v>
      </c>
      <c r="M10" s="7" t="str">
        <f>K10</f>
        <v>位于亦庄地区，周边有上海沙龙新天地、华联超市、盒马生鲜，评价商业设施较好。</v>
      </c>
      <c r="N10" s="8">
        <v>100</v>
      </c>
      <c r="O10" s="7" t="s">
        <v>1051</v>
      </c>
      <c r="P10" s="8">
        <f>N10</f>
        <v>100</v>
      </c>
      <c r="Q10" s="7" t="s">
        <v>1059</v>
      </c>
      <c r="R10" s="8">
        <f>P10</f>
        <v>100</v>
      </c>
      <c r="S10" s="7" t="s">
        <v>1065</v>
      </c>
      <c r="T10" s="8">
        <f>R10</f>
        <v>100</v>
      </c>
      <c r="U10" s="7" t="s">
        <v>1065</v>
      </c>
      <c r="V10" s="8">
        <f t="shared" ref="V10" si="10">T10</f>
        <v>100</v>
      </c>
      <c r="W10" s="7" t="str">
        <f>U10</f>
        <v>位于黄村地区，周边有天健广场、广丰购物中心、永辉超市，评价商业设施较好。</v>
      </c>
      <c r="X10" s="8">
        <f t="shared" ref="X10" si="11">V10</f>
        <v>100</v>
      </c>
      <c r="Y10" s="7" t="s">
        <v>1073</v>
      </c>
      <c r="Z10" s="8">
        <f t="shared" ref="Z10" si="12">X10</f>
        <v>100</v>
      </c>
      <c r="AA10" s="7" t="s">
        <v>1077</v>
      </c>
      <c r="AB10" s="6">
        <v>98</v>
      </c>
      <c r="AC10" s="7" t="str">
        <f>AA10</f>
        <v>位于大兴新城地区，周边有万隆汇发购物超市等社区配套商业，评价商业设施一般。</v>
      </c>
      <c r="AD10" s="6">
        <f>AB10</f>
        <v>98</v>
      </c>
      <c r="AE10" s="7" t="s">
        <v>1080</v>
      </c>
      <c r="AF10" s="6">
        <f t="shared" ref="AF10" si="13">AD10</f>
        <v>98</v>
      </c>
    </row>
    <row r="11" spans="1:32" ht="60">
      <c r="A11" s="87"/>
      <c r="B11" s="7" t="str">
        <f>'标准房测算表-永旭嘉园'!B11</f>
        <v>自然环境</v>
      </c>
      <c r="C11" s="7" t="str">
        <f>'标准房测算表-永旭嘉园'!C11</f>
        <v>周边有瀛达公园、兴海公园、瀛海体育运动公园等自然人文景观，自然环境较好。</v>
      </c>
      <c r="D11" s="8">
        <v>100</v>
      </c>
      <c r="E11" s="7" t="s">
        <v>1031</v>
      </c>
      <c r="F11" s="8">
        <v>100</v>
      </c>
      <c r="G11" s="7" t="str">
        <f>E11</f>
        <v>周边有凉水河公园、南海子公园等自然人文景观，自然环境较好。</v>
      </c>
      <c r="H11" s="8">
        <f>F11</f>
        <v>100</v>
      </c>
      <c r="I11" s="7" t="str">
        <f>E11</f>
        <v>周边有凉水河公园、南海子公园等自然人文景观，自然环境较好。</v>
      </c>
      <c r="J11" s="8">
        <f>H11</f>
        <v>100</v>
      </c>
      <c r="K11" s="7" t="s">
        <v>1031</v>
      </c>
      <c r="L11" s="8">
        <v>100</v>
      </c>
      <c r="M11" s="7" t="str">
        <f>K11</f>
        <v>周边有凉水河公园、南海子公园等自然人文景观，自然环境较好。</v>
      </c>
      <c r="N11" s="8">
        <f>L11</f>
        <v>100</v>
      </c>
      <c r="O11" s="7" t="s">
        <v>1050</v>
      </c>
      <c r="P11" s="6">
        <v>102</v>
      </c>
      <c r="Q11" s="7" t="s">
        <v>1060</v>
      </c>
      <c r="R11" s="8">
        <v>100</v>
      </c>
      <c r="S11" s="7" t="s">
        <v>1066</v>
      </c>
      <c r="T11" s="8">
        <v>100</v>
      </c>
      <c r="U11" s="7" t="s">
        <v>1066</v>
      </c>
      <c r="V11" s="8">
        <v>100</v>
      </c>
      <c r="W11" s="7" t="str">
        <f>U11</f>
        <v>周边有上泽公园、兴旺公园、清源公园、北京印刷学院等自然人文景观，自然环境较好。</v>
      </c>
      <c r="X11" s="8">
        <v>100</v>
      </c>
      <c r="Y11" s="7" t="s">
        <v>1074</v>
      </c>
      <c r="Z11" s="8">
        <v>100</v>
      </c>
      <c r="AA11" s="7" t="s">
        <v>1078</v>
      </c>
      <c r="AB11" s="6">
        <v>98</v>
      </c>
      <c r="AC11" s="7" t="str">
        <f>AA11</f>
        <v>周边有团河行宫遗址公园等自然人文景观，自然环境一般。</v>
      </c>
      <c r="AD11" s="6">
        <v>98</v>
      </c>
      <c r="AE11" s="7" t="s">
        <v>1094</v>
      </c>
      <c r="AF11" s="6">
        <v>98</v>
      </c>
    </row>
    <row r="12" spans="1:32" ht="191.25">
      <c r="A12" s="88"/>
      <c r="B12" s="7" t="str">
        <f>'标准房测算表-永旭嘉园'!B12</f>
        <v>公共配套</v>
      </c>
      <c r="C12" s="8" t="str">
        <f>'标准房测算表-永旭嘉园'!C12</f>
        <v>周边有北京瀛海环宇坊、京鲜生超市等商业场所；有北京大兴精华学校、瀛海第四幼儿园等教育设施；有北京市大兴区中西医结合医院、瀛海社区卫生服务中心等医疗卫生机构；有中国邮政储蓄银行、北京农商银行等金融服务机构，公共配套设施状况较好。</v>
      </c>
      <c r="D12" s="8">
        <v>100</v>
      </c>
      <c r="E12" s="7" t="s">
        <v>1054</v>
      </c>
      <c r="F12" s="8">
        <v>100</v>
      </c>
      <c r="G12" s="8" t="str">
        <f>E12</f>
        <v>周边有中信银行、浦发银行、农业银行等金融机构；亦庄医院、亦庄镇社区卫生服务中心等医疗机构；北京电子科技职业学院、人大附中经开区学校、经开区第一小学、大兴亦庄第六幼儿园等教育机构；上海沙龙新天地、华联超市、盒马生鲜等商业设施。综合评价公共服务设施齐备度较好。</v>
      </c>
      <c r="H12" s="8">
        <v>100</v>
      </c>
      <c r="I12" s="8" t="str">
        <f>G12</f>
        <v>周边有中信银行、浦发银行、农业银行等金融机构；亦庄医院、亦庄镇社区卫生服务中心等医疗机构；北京电子科技职业学院、人大附中经开区学校、经开区第一小学、大兴亦庄第六幼儿园等教育机构；上海沙龙新天地、华联超市、盒马生鲜等商业设施。综合评价公共服务设施齐备度较好。</v>
      </c>
      <c r="J12" s="8">
        <v>100</v>
      </c>
      <c r="K12" s="8" t="str">
        <f>I12</f>
        <v>周边有中信银行、浦发银行、农业银行等金融机构；亦庄医院、亦庄镇社区卫生服务中心等医疗机构；北京电子科技职业学院、人大附中经开区学校、经开区第一小学、大兴亦庄第六幼儿园等教育机构；上海沙龙新天地、华联超市、盒马生鲜等商业设施。综合评价公共服务设施齐备度较好。</v>
      </c>
      <c r="L12" s="8">
        <v>100</v>
      </c>
      <c r="M12" s="8" t="str">
        <f>K12</f>
        <v>周边有中信银行、浦发银行、农业银行等金融机构；亦庄医院、亦庄镇社区卫生服务中心等医疗机构；北京电子科技职业学院、人大附中经开区学校、经开区第一小学、大兴亦庄第六幼儿园等教育机构；上海沙龙新天地、华联超市、盒马生鲜等商业设施。综合评价公共服务设施齐备度较好。</v>
      </c>
      <c r="N12" s="8">
        <v>100</v>
      </c>
      <c r="O12" s="7" t="s">
        <v>1055</v>
      </c>
      <c r="P12" s="8">
        <v>100</v>
      </c>
      <c r="Q12" s="7" t="s">
        <v>1061</v>
      </c>
      <c r="R12" s="8">
        <v>100</v>
      </c>
      <c r="S12" s="45" t="s">
        <v>1067</v>
      </c>
      <c r="T12" s="8">
        <v>100</v>
      </c>
      <c r="U12" s="45" t="s">
        <v>1067</v>
      </c>
      <c r="V12" s="8">
        <v>100</v>
      </c>
      <c r="W12" s="8" t="str">
        <f>U12</f>
        <v xml:space="preserve">周边有华夏银行、中国银行、中国邮政储蓄银行等金融机构；北京永林中西医结合医院、清源街道社区卫生服务中心等医疗机构；北京印刷学院、北京石油化工学院、北京八中大兴校区、印刷学院附小、大兴第十一幼儿园等教育机构；天健广场、广丰购物中心、永辉超市等商业设施。综合评价公共服务设施齐备度较好。
</v>
      </c>
      <c r="X12" s="8">
        <v>100</v>
      </c>
      <c r="Y12" s="45" t="s">
        <v>1075</v>
      </c>
      <c r="Z12" s="8">
        <v>100</v>
      </c>
      <c r="AA12" s="45" t="s">
        <v>1075</v>
      </c>
      <c r="AB12" s="8">
        <v>100</v>
      </c>
      <c r="AC12" s="8" t="str">
        <f>AA12</f>
        <v xml:space="preserve">周边有北京银行、民生银行、中国建设银行等金融机构；大兴区人民医院、北京儿童医院大兴诊疗基地、艺苑桐城社区卫生服务站等医疗机构；北京建筑大学附中、大兴第五中学、大兴第五小学、大兴第四小学、高新幼儿园等教育机构；大兴大悦春风里、大兴星城商厦、物美超市等商业设施。综合评价公共服务设施齐备度较好。
</v>
      </c>
      <c r="AD12" s="8">
        <f>AB12</f>
        <v>100</v>
      </c>
      <c r="AE12" s="45" t="s">
        <v>1081</v>
      </c>
      <c r="AF12" s="6">
        <v>98</v>
      </c>
    </row>
    <row r="13" spans="1:32" ht="25.5">
      <c r="A13" s="89" t="s">
        <v>14</v>
      </c>
      <c r="B13" s="7" t="str">
        <f>'标准房测算表-永旭嘉园'!B13</f>
        <v>物业服务</v>
      </c>
      <c r="C13" s="8" t="str">
        <f>'标准房测算表-永旭嘉园'!C13</f>
        <v>有专业物业公司，物业服务保障好</v>
      </c>
      <c r="D13" s="8">
        <v>100</v>
      </c>
      <c r="E13" s="7" t="s">
        <v>36</v>
      </c>
      <c r="F13" s="8">
        <v>100</v>
      </c>
      <c r="G13" s="7" t="s">
        <v>36</v>
      </c>
      <c r="H13" s="8">
        <v>100</v>
      </c>
      <c r="I13" s="7" t="s">
        <v>36</v>
      </c>
      <c r="J13" s="8">
        <v>100</v>
      </c>
      <c r="K13" s="7" t="s">
        <v>36</v>
      </c>
      <c r="L13" s="8">
        <v>100</v>
      </c>
      <c r="M13" s="7" t="s">
        <v>36</v>
      </c>
      <c r="N13" s="8">
        <v>100</v>
      </c>
      <c r="O13" s="7" t="s">
        <v>36</v>
      </c>
      <c r="P13" s="8">
        <v>100</v>
      </c>
      <c r="Q13" s="7" t="s">
        <v>36</v>
      </c>
      <c r="R13" s="8">
        <v>100</v>
      </c>
      <c r="S13" s="8" t="s">
        <v>12</v>
      </c>
      <c r="T13" s="8">
        <v>100</v>
      </c>
      <c r="U13" s="8" t="s">
        <v>12</v>
      </c>
      <c r="V13" s="8">
        <v>100</v>
      </c>
      <c r="W13" s="8" t="s">
        <v>12</v>
      </c>
      <c r="X13" s="8">
        <v>100</v>
      </c>
      <c r="Y13" s="8" t="s">
        <v>12</v>
      </c>
      <c r="Z13" s="8">
        <v>100</v>
      </c>
      <c r="AA13" s="8" t="s">
        <v>12</v>
      </c>
      <c r="AB13" s="8">
        <v>100</v>
      </c>
      <c r="AC13" s="8" t="s">
        <v>12</v>
      </c>
      <c r="AD13" s="8">
        <v>100</v>
      </c>
      <c r="AE13" s="8" t="s">
        <v>12</v>
      </c>
      <c r="AF13" s="8">
        <v>100</v>
      </c>
    </row>
    <row r="14" spans="1:32">
      <c r="A14" s="90"/>
      <c r="B14" s="7" t="str">
        <f>'标准房测算表-永旭嘉园'!B14</f>
        <v>楼层</v>
      </c>
      <c r="C14" s="8" t="str">
        <f>'标准房测算表-永旭嘉园'!C14</f>
        <v>中楼层</v>
      </c>
      <c r="D14" s="8">
        <v>100</v>
      </c>
      <c r="E14" s="7" t="s">
        <v>1005</v>
      </c>
      <c r="F14" s="6">
        <v>101</v>
      </c>
      <c r="G14" s="7" t="s">
        <v>1005</v>
      </c>
      <c r="H14" s="6">
        <v>101</v>
      </c>
      <c r="I14" s="7" t="s">
        <v>1032</v>
      </c>
      <c r="J14" s="6">
        <v>99</v>
      </c>
      <c r="K14" s="7" t="s">
        <v>1035</v>
      </c>
      <c r="L14" s="8">
        <v>100</v>
      </c>
      <c r="M14" s="7" t="s">
        <v>1035</v>
      </c>
      <c r="N14" s="8">
        <v>100</v>
      </c>
      <c r="O14" s="7" t="s">
        <v>1035</v>
      </c>
      <c r="P14" s="8">
        <v>100</v>
      </c>
      <c r="Q14" s="7" t="s">
        <v>1062</v>
      </c>
      <c r="R14" s="6">
        <v>101</v>
      </c>
      <c r="S14" s="7" t="s">
        <v>1035</v>
      </c>
      <c r="T14" s="8">
        <v>100</v>
      </c>
      <c r="U14" s="7" t="s">
        <v>1035</v>
      </c>
      <c r="V14" s="8">
        <v>100</v>
      </c>
      <c r="W14" s="7" t="s">
        <v>1035</v>
      </c>
      <c r="X14" s="8">
        <v>100</v>
      </c>
      <c r="Y14" s="7" t="s">
        <v>1005</v>
      </c>
      <c r="Z14" s="6">
        <v>101</v>
      </c>
      <c r="AA14" s="7" t="s">
        <v>1032</v>
      </c>
      <c r="AB14" s="6">
        <v>99</v>
      </c>
      <c r="AC14" s="7" t="s">
        <v>1005</v>
      </c>
      <c r="AD14" s="6">
        <v>101</v>
      </c>
      <c r="AE14" s="7" t="s">
        <v>1062</v>
      </c>
      <c r="AF14" s="6">
        <v>101</v>
      </c>
    </row>
    <row r="15" spans="1:32" ht="40.5" customHeight="1">
      <c r="A15" s="90"/>
      <c r="B15" s="7" t="str">
        <f>'标准房测算表-永旭嘉园'!B15</f>
        <v>朝向</v>
      </c>
      <c r="C15" s="8" t="str">
        <f>'标准房测算表-永旭嘉园'!C15</f>
        <v>南</v>
      </c>
      <c r="D15" s="8">
        <v>100</v>
      </c>
      <c r="E15" s="7" t="str">
        <f>房源明细!M2</f>
        <v>南</v>
      </c>
      <c r="F15" s="8">
        <v>100</v>
      </c>
      <c r="G15" s="7" t="str">
        <f>房源明细!M3</f>
        <v>南</v>
      </c>
      <c r="H15" s="8">
        <v>100</v>
      </c>
      <c r="I15" s="7" t="str">
        <f>房源明细!M4</f>
        <v>西北</v>
      </c>
      <c r="J15" s="6">
        <v>96.5</v>
      </c>
      <c r="K15" s="7" t="str">
        <f>房源明细!M5</f>
        <v>东</v>
      </c>
      <c r="L15" s="6">
        <v>98</v>
      </c>
      <c r="M15" s="7" t="str">
        <f>房源明细!M6</f>
        <v>东</v>
      </c>
      <c r="N15" s="6">
        <v>98</v>
      </c>
      <c r="O15" s="7" t="str">
        <f>房源明细!M7</f>
        <v>东南</v>
      </c>
      <c r="P15" s="6">
        <v>99.5</v>
      </c>
      <c r="Q15" s="7" t="str">
        <f>房源明细!M8</f>
        <v>南北</v>
      </c>
      <c r="R15" s="6">
        <v>100.5</v>
      </c>
      <c r="S15" s="8" t="str">
        <f>房源明细!M9</f>
        <v>南</v>
      </c>
      <c r="T15" s="8">
        <f>P15</f>
        <v>99.5</v>
      </c>
      <c r="U15" s="8" t="str">
        <f>房源明细!M10</f>
        <v>南北</v>
      </c>
      <c r="V15" s="6">
        <v>100.5</v>
      </c>
      <c r="W15" s="8" t="str">
        <f>房源明细!M11</f>
        <v>西南、北</v>
      </c>
      <c r="X15" s="6">
        <v>99</v>
      </c>
      <c r="Y15" s="8" t="str">
        <f>房源明细!M12</f>
        <v>南北</v>
      </c>
      <c r="Z15" s="6">
        <v>100.5</v>
      </c>
      <c r="AA15" s="8" t="str">
        <f>房源明细!M13</f>
        <v>南北</v>
      </c>
      <c r="AB15" s="6">
        <v>100.5</v>
      </c>
      <c r="AC15" s="8" t="str">
        <f>房源明细!M15</f>
        <v>东南</v>
      </c>
      <c r="AD15" s="6">
        <v>99.5</v>
      </c>
      <c r="AE15" s="8" t="str">
        <f>房源明细!M17</f>
        <v>南北</v>
      </c>
      <c r="AF15" s="6">
        <v>100.5</v>
      </c>
    </row>
    <row r="16" spans="1:32">
      <c r="A16" s="90"/>
      <c r="B16" s="7" t="str">
        <f>'标准房测算表-永旭嘉园'!B16</f>
        <v>建筑类型</v>
      </c>
      <c r="C16" s="8" t="str">
        <f>'标准房测算表-永旭嘉园'!C16</f>
        <v>高层板楼</v>
      </c>
      <c r="D16" s="8">
        <v>100</v>
      </c>
      <c r="E16" s="8" t="str">
        <f>'标准房测算表-永旭嘉园'!E16</f>
        <v>高层板楼</v>
      </c>
      <c r="F16" s="8">
        <v>100</v>
      </c>
      <c r="G16" s="7" t="str">
        <f>E16</f>
        <v>高层板楼</v>
      </c>
      <c r="H16" s="8">
        <v>100</v>
      </c>
      <c r="I16" s="7" t="str">
        <f>G16</f>
        <v>高层板楼</v>
      </c>
      <c r="J16" s="8">
        <v>100</v>
      </c>
      <c r="K16" s="7" t="s">
        <v>1036</v>
      </c>
      <c r="L16" s="6">
        <v>99</v>
      </c>
      <c r="M16" s="7" t="str">
        <f>K16</f>
        <v>高层塔楼</v>
      </c>
      <c r="N16" s="6">
        <v>99</v>
      </c>
      <c r="O16" s="7" t="s">
        <v>1048</v>
      </c>
      <c r="P16" s="6">
        <v>99</v>
      </c>
      <c r="Q16" s="7" t="s">
        <v>1063</v>
      </c>
      <c r="R16" s="6">
        <v>101</v>
      </c>
      <c r="S16" s="7" t="s">
        <v>37</v>
      </c>
      <c r="T16" s="8">
        <v>100</v>
      </c>
      <c r="U16" s="7" t="s">
        <v>35</v>
      </c>
      <c r="V16" s="8">
        <v>100</v>
      </c>
      <c r="W16" s="7" t="s">
        <v>1036</v>
      </c>
      <c r="X16" s="6">
        <v>99</v>
      </c>
      <c r="Y16" s="7" t="s">
        <v>35</v>
      </c>
      <c r="Z16" s="8">
        <v>100</v>
      </c>
      <c r="AA16" s="7" t="s">
        <v>1063</v>
      </c>
      <c r="AB16" s="6">
        <v>101</v>
      </c>
      <c r="AC16" s="7" t="s">
        <v>35</v>
      </c>
      <c r="AD16" s="8">
        <v>100</v>
      </c>
      <c r="AE16" s="7" t="s">
        <v>1063</v>
      </c>
      <c r="AF16" s="6">
        <v>101</v>
      </c>
    </row>
    <row r="17" spans="1:32" ht="26.25" customHeight="1">
      <c r="A17" s="90"/>
      <c r="B17" s="7" t="str">
        <f>'标准房测算表-永旭嘉园'!B17</f>
        <v>有无电梯</v>
      </c>
      <c r="C17" s="8" t="str">
        <f>'标准房测算表-永旭嘉园'!C17</f>
        <v>有电梯</v>
      </c>
      <c r="D17" s="8">
        <v>100</v>
      </c>
      <c r="E17" s="8" t="s">
        <v>1043</v>
      </c>
      <c r="F17" s="8">
        <v>100</v>
      </c>
      <c r="G17" s="8" t="s">
        <v>1043</v>
      </c>
      <c r="H17" s="8">
        <v>100</v>
      </c>
      <c r="I17" s="8" t="s">
        <v>1043</v>
      </c>
      <c r="J17" s="8">
        <v>100</v>
      </c>
      <c r="K17" s="8" t="s">
        <v>1043</v>
      </c>
      <c r="L17" s="8">
        <v>100</v>
      </c>
      <c r="M17" s="8" t="s">
        <v>1043</v>
      </c>
      <c r="N17" s="8">
        <v>100</v>
      </c>
      <c r="O17" s="10" t="s">
        <v>1007</v>
      </c>
      <c r="P17" s="8">
        <v>100</v>
      </c>
      <c r="Q17" s="10" t="s">
        <v>1064</v>
      </c>
      <c r="R17" s="6">
        <v>99</v>
      </c>
      <c r="S17" s="10" t="s">
        <v>1007</v>
      </c>
      <c r="T17" s="8">
        <v>100</v>
      </c>
      <c r="U17" s="10" t="s">
        <v>1007</v>
      </c>
      <c r="V17" s="8">
        <v>100</v>
      </c>
      <c r="W17" s="10" t="str">
        <f>U17</f>
        <v>有电梯</v>
      </c>
      <c r="X17" s="8">
        <v>100</v>
      </c>
      <c r="Y17" s="10" t="str">
        <f>W17</f>
        <v>有电梯</v>
      </c>
      <c r="Z17" s="8">
        <v>100</v>
      </c>
      <c r="AA17" s="10" t="str">
        <f>Y17</f>
        <v>有电梯</v>
      </c>
      <c r="AB17" s="8">
        <v>100</v>
      </c>
      <c r="AC17" s="10" t="s">
        <v>1007</v>
      </c>
      <c r="AD17" s="8">
        <f t="shared" ref="AD17" si="14">100-AG17</f>
        <v>100</v>
      </c>
      <c r="AE17" s="10" t="s">
        <v>1064</v>
      </c>
      <c r="AF17" s="6">
        <v>99</v>
      </c>
    </row>
    <row r="18" spans="1:32">
      <c r="A18" s="90"/>
      <c r="B18" s="7" t="str">
        <f>'标准房测算表-永旭嘉园'!B18</f>
        <v>户型</v>
      </c>
      <c r="C18" s="8" t="str">
        <f>'标准房测算表-永旭嘉园'!C18</f>
        <v>二居室</v>
      </c>
      <c r="D18" s="8">
        <v>100</v>
      </c>
      <c r="E18" s="7" t="str">
        <f>房源明细!H2</f>
        <v>二居室</v>
      </c>
      <c r="F18" s="8">
        <v>100</v>
      </c>
      <c r="G18" s="7" t="str">
        <f>房源明细!H3</f>
        <v>一居室</v>
      </c>
      <c r="H18" s="6">
        <v>99</v>
      </c>
      <c r="I18" s="7" t="str">
        <f>房源明细!H4</f>
        <v>二居室</v>
      </c>
      <c r="J18" s="8">
        <v>100</v>
      </c>
      <c r="K18" s="7" t="str">
        <f>房源明细!H5</f>
        <v>二居室</v>
      </c>
      <c r="L18" s="8">
        <v>100</v>
      </c>
      <c r="M18" s="7" t="str">
        <f>房源明细!H6</f>
        <v>一居室</v>
      </c>
      <c r="N18" s="6">
        <v>99</v>
      </c>
      <c r="O18" s="7" t="str">
        <f>房源明细!H7</f>
        <v>二居室</v>
      </c>
      <c r="P18" s="8">
        <v>100</v>
      </c>
      <c r="Q18" s="7" t="str">
        <f>房源明细!H8</f>
        <v>三居室</v>
      </c>
      <c r="R18" s="6">
        <v>101</v>
      </c>
      <c r="S18" s="7" t="str">
        <f>房源明细!H9</f>
        <v>二居室</v>
      </c>
      <c r="T18" s="8">
        <v>100</v>
      </c>
      <c r="U18" s="7" t="str">
        <f>房源明细!H10</f>
        <v>二居室</v>
      </c>
      <c r="V18" s="8">
        <v>100</v>
      </c>
      <c r="W18" s="7" t="str">
        <f>房源明细!H11</f>
        <v>三居室</v>
      </c>
      <c r="X18" s="6">
        <f t="shared" ref="X18" si="15">R18</f>
        <v>101</v>
      </c>
      <c r="Y18" s="7" t="str">
        <f>房源明细!H12</f>
        <v>二居室</v>
      </c>
      <c r="Z18" s="8">
        <v>100</v>
      </c>
      <c r="AA18" s="7" t="str">
        <f>房源明细!H13</f>
        <v>五居室</v>
      </c>
      <c r="AB18" s="6">
        <v>103</v>
      </c>
      <c r="AC18" s="7" t="str">
        <f>房源明细!H15</f>
        <v>三居室</v>
      </c>
      <c r="AD18" s="6">
        <v>101</v>
      </c>
      <c r="AE18" s="7" t="str">
        <f>房源明细!H17</f>
        <v>二居室</v>
      </c>
      <c r="AF18" s="8">
        <v>100</v>
      </c>
    </row>
    <row r="19" spans="1:32">
      <c r="A19" s="90"/>
      <c r="B19" s="7" t="str">
        <f>'标准房测算表-永旭嘉园'!B19</f>
        <v>建筑面积</v>
      </c>
      <c r="C19" s="8">
        <f>'标准房测算表-永旭嘉园'!C19</f>
        <v>88.35</v>
      </c>
      <c r="D19" s="8">
        <v>100</v>
      </c>
      <c r="E19" s="7">
        <f>房源明细!E2</f>
        <v>72.930000000000007</v>
      </c>
      <c r="F19" s="6">
        <v>101</v>
      </c>
      <c r="G19" s="7">
        <f>房源明细!E3</f>
        <v>61.09</v>
      </c>
      <c r="H19" s="6">
        <v>101</v>
      </c>
      <c r="I19" s="7">
        <f>房源明细!E4</f>
        <v>66.489999999999995</v>
      </c>
      <c r="J19" s="6">
        <v>101</v>
      </c>
      <c r="K19" s="7">
        <f>房源明细!E5</f>
        <v>75.75</v>
      </c>
      <c r="L19" s="6">
        <v>101</v>
      </c>
      <c r="M19" s="7">
        <f>房源明细!E6</f>
        <v>60.45</v>
      </c>
      <c r="N19" s="6">
        <v>101</v>
      </c>
      <c r="O19" s="7">
        <f>房源明细!E7</f>
        <v>73.64</v>
      </c>
      <c r="P19" s="6">
        <v>101</v>
      </c>
      <c r="Q19" s="7">
        <f>房源明细!E8</f>
        <v>133.41</v>
      </c>
      <c r="R19" s="6">
        <v>99</v>
      </c>
      <c r="S19" s="7">
        <f>房源明细!E9</f>
        <v>87.35</v>
      </c>
      <c r="T19" s="8">
        <v>100</v>
      </c>
      <c r="U19" s="7">
        <f>房源明细!E10</f>
        <v>79.75</v>
      </c>
      <c r="V19" s="6">
        <v>101</v>
      </c>
      <c r="W19" s="7">
        <f>房源明细!E11</f>
        <v>89.54</v>
      </c>
      <c r="X19" s="8">
        <v>100</v>
      </c>
      <c r="Y19" s="7">
        <f>房源明细!E12</f>
        <v>85.17</v>
      </c>
      <c r="Z19" s="8">
        <v>100</v>
      </c>
      <c r="AA19" s="7">
        <f>房源明细!E13+房源明细!E14</f>
        <v>153.5</v>
      </c>
      <c r="AB19" s="6">
        <v>98</v>
      </c>
      <c r="AC19" s="7">
        <f>房源明细!E15</f>
        <v>118.1</v>
      </c>
      <c r="AD19" s="6">
        <v>99</v>
      </c>
      <c r="AE19" s="7">
        <f>房源明细!E17</f>
        <v>90.03</v>
      </c>
      <c r="AF19" s="8">
        <f t="shared" ref="AF19" si="16">100+AI19</f>
        <v>100</v>
      </c>
    </row>
    <row r="20" spans="1:32">
      <c r="A20" s="90"/>
      <c r="B20" s="7" t="s">
        <v>118</v>
      </c>
      <c r="C20" s="121">
        <f>'标准房测算表-永旭嘉园'!C20</f>
        <v>0.85</v>
      </c>
      <c r="D20" s="8">
        <v>100</v>
      </c>
      <c r="E20" s="126">
        <v>0.81669999999999998</v>
      </c>
      <c r="F20" s="8">
        <v>100</v>
      </c>
      <c r="G20" s="126">
        <v>0.81669999999999998</v>
      </c>
      <c r="H20" s="8">
        <v>100</v>
      </c>
      <c r="I20" s="126">
        <v>0.81669999999999998</v>
      </c>
      <c r="J20" s="8">
        <v>100</v>
      </c>
      <c r="K20" s="126">
        <v>0.85</v>
      </c>
      <c r="L20" s="8">
        <v>100</v>
      </c>
      <c r="M20" s="126">
        <v>0.85</v>
      </c>
      <c r="N20" s="8">
        <v>100</v>
      </c>
      <c r="O20" s="126">
        <v>0.7</v>
      </c>
      <c r="P20" s="6">
        <v>98</v>
      </c>
      <c r="Q20" s="126">
        <v>0.66669999999999996</v>
      </c>
      <c r="R20" s="6">
        <v>98</v>
      </c>
      <c r="S20" s="126">
        <v>0.76670000000000005</v>
      </c>
      <c r="T20" s="6">
        <v>99</v>
      </c>
      <c r="U20" s="126">
        <v>0.8</v>
      </c>
      <c r="V20" s="6">
        <v>99</v>
      </c>
      <c r="W20" s="126">
        <v>0.8</v>
      </c>
      <c r="X20" s="6">
        <v>99</v>
      </c>
      <c r="Y20" s="126">
        <v>0.76670000000000005</v>
      </c>
      <c r="Z20" s="6">
        <v>99</v>
      </c>
      <c r="AA20" s="126">
        <v>0.85</v>
      </c>
      <c r="AB20" s="8">
        <v>100</v>
      </c>
      <c r="AC20" s="126">
        <v>0.85</v>
      </c>
      <c r="AD20" s="8">
        <v>100</v>
      </c>
      <c r="AE20" s="126">
        <v>0.8</v>
      </c>
      <c r="AF20" s="6">
        <v>99</v>
      </c>
    </row>
    <row r="21" spans="1:32" ht="25.5">
      <c r="A21" s="90"/>
      <c r="B21" s="7" t="str">
        <f>'标准房测算表-永旭嘉园'!B21</f>
        <v>装修</v>
      </c>
      <c r="C21" s="8" t="str">
        <f>'标准房测算表-永旭嘉园'!C21</f>
        <v>装修为普通装修，与居住功能相适应，较好</v>
      </c>
      <c r="D21" s="8">
        <v>100</v>
      </c>
      <c r="E21" s="8" t="s">
        <v>1012</v>
      </c>
      <c r="F21" s="8">
        <v>100</v>
      </c>
      <c r="G21" s="7" t="s">
        <v>1083</v>
      </c>
      <c r="H21" s="6">
        <v>99</v>
      </c>
      <c r="I21" s="8" t="s">
        <v>1012</v>
      </c>
      <c r="J21" s="8">
        <v>100</v>
      </c>
      <c r="K21" s="8" t="s">
        <v>1012</v>
      </c>
      <c r="L21" s="8">
        <v>100</v>
      </c>
      <c r="M21" s="7" t="s">
        <v>1083</v>
      </c>
      <c r="N21" s="6">
        <v>99</v>
      </c>
      <c r="O21" s="7" t="s">
        <v>1083</v>
      </c>
      <c r="P21" s="6">
        <v>99</v>
      </c>
      <c r="Q21" s="7" t="s">
        <v>1083</v>
      </c>
      <c r="R21" s="6">
        <v>99</v>
      </c>
      <c r="S21" s="7" t="s">
        <v>1083</v>
      </c>
      <c r="T21" s="6">
        <v>99</v>
      </c>
      <c r="U21" s="7" t="s">
        <v>1012</v>
      </c>
      <c r="V21" s="8">
        <v>100</v>
      </c>
      <c r="W21" s="7" t="s">
        <v>1012</v>
      </c>
      <c r="X21" s="8">
        <v>100</v>
      </c>
      <c r="Y21" s="7" t="s">
        <v>1083</v>
      </c>
      <c r="Z21" s="6">
        <v>99</v>
      </c>
      <c r="AA21" s="7" t="s">
        <v>1083</v>
      </c>
      <c r="AB21" s="6">
        <v>99</v>
      </c>
      <c r="AC21" s="7" t="s">
        <v>39</v>
      </c>
      <c r="AD21" s="6">
        <v>101</v>
      </c>
      <c r="AE21" s="7" t="s">
        <v>1082</v>
      </c>
      <c r="AF21" s="6">
        <v>98</v>
      </c>
    </row>
    <row r="22" spans="1:32">
      <c r="A22" s="90"/>
      <c r="B22" s="7" t="str">
        <f>'标准房测算表-永旭嘉园'!B22</f>
        <v>设备</v>
      </c>
      <c r="C22" s="8" t="str">
        <f>'标准房测算表-永旭嘉园'!C22</f>
        <v>不配备家具家电，差</v>
      </c>
      <c r="D22" s="8">
        <v>100</v>
      </c>
      <c r="E22" s="7" t="str">
        <f>C22</f>
        <v>不配备家具家电，差</v>
      </c>
      <c r="F22" s="8">
        <v>100</v>
      </c>
      <c r="G22" s="7" t="str">
        <f>E22</f>
        <v>不配备家具家电，差</v>
      </c>
      <c r="H22" s="8">
        <v>100</v>
      </c>
      <c r="I22" s="7" t="str">
        <f>G22</f>
        <v>不配备家具家电，差</v>
      </c>
      <c r="J22" s="8">
        <v>100</v>
      </c>
      <c r="K22" s="7" t="str">
        <f>I22</f>
        <v>不配备家具家电，差</v>
      </c>
      <c r="L22" s="8">
        <v>100</v>
      </c>
      <c r="M22" s="7" t="str">
        <f>K22</f>
        <v>不配备家具家电，差</v>
      </c>
      <c r="N22" s="8">
        <v>100</v>
      </c>
      <c r="O22" s="7" t="str">
        <f>M22</f>
        <v>不配备家具家电，差</v>
      </c>
      <c r="P22" s="8">
        <v>100</v>
      </c>
      <c r="Q22" s="7" t="str">
        <f>O22</f>
        <v>不配备家具家电，差</v>
      </c>
      <c r="R22" s="8">
        <v>100</v>
      </c>
      <c r="S22" s="7" t="str">
        <f>Q22</f>
        <v>不配备家具家电，差</v>
      </c>
      <c r="T22" s="8">
        <v>100</v>
      </c>
      <c r="U22" s="7" t="str">
        <f>S22</f>
        <v>不配备家具家电，差</v>
      </c>
      <c r="V22" s="8">
        <v>100</v>
      </c>
      <c r="W22" s="7" t="str">
        <f>U22</f>
        <v>不配备家具家电，差</v>
      </c>
      <c r="X22" s="8">
        <v>100</v>
      </c>
      <c r="Y22" s="7" t="str">
        <f>W22</f>
        <v>不配备家具家电，差</v>
      </c>
      <c r="Z22" s="8">
        <v>100</v>
      </c>
      <c r="AA22" s="7" t="str">
        <f>Y22</f>
        <v>不配备家具家电，差</v>
      </c>
      <c r="AB22" s="8">
        <v>100</v>
      </c>
      <c r="AC22" s="7" t="str">
        <f>AA22</f>
        <v>不配备家具家电，差</v>
      </c>
      <c r="AD22" s="8">
        <f t="shared" ref="AD22" si="17">100+AG22</f>
        <v>100</v>
      </c>
      <c r="AE22" s="7" t="str">
        <f>AC22</f>
        <v>不配备家具家电，差</v>
      </c>
      <c r="AF22" s="8">
        <f t="shared" ref="AF22" si="18">100+AI22</f>
        <v>100</v>
      </c>
    </row>
    <row r="23" spans="1:32" hidden="1">
      <c r="A23" s="92" t="s">
        <v>6</v>
      </c>
      <c r="B23" s="92"/>
      <c r="C23" s="93">
        <f>C5</f>
        <v>50.33</v>
      </c>
      <c r="D23" s="93"/>
      <c r="E23" s="91" t="str">
        <f>E5</f>
        <v>待估</v>
      </c>
      <c r="F23" s="91"/>
      <c r="G23" s="91" t="str">
        <f>G5</f>
        <v>待估</v>
      </c>
      <c r="H23" s="91"/>
      <c r="I23" s="91" t="str">
        <f>I5</f>
        <v>待估</v>
      </c>
      <c r="J23" s="91"/>
      <c r="K23" s="91" t="str">
        <f>K5</f>
        <v>待估</v>
      </c>
      <c r="L23" s="91"/>
      <c r="M23" s="91" t="str">
        <f>M5</f>
        <v>待估</v>
      </c>
      <c r="N23" s="91"/>
      <c r="O23" s="91" t="str">
        <f>O5</f>
        <v>待估</v>
      </c>
      <c r="P23" s="91"/>
      <c r="Q23" s="91" t="str">
        <f>Q5</f>
        <v>待估</v>
      </c>
      <c r="R23" s="91"/>
      <c r="S23" s="91" t="str">
        <f>S5</f>
        <v>待估</v>
      </c>
      <c r="T23" s="91"/>
      <c r="U23" s="91" t="str">
        <f t="shared" ref="U23" si="19">U5</f>
        <v>待估</v>
      </c>
      <c r="V23" s="91"/>
      <c r="W23" s="91" t="str">
        <f t="shared" ref="W23" si="20">W5</f>
        <v>待估</v>
      </c>
      <c r="X23" s="91"/>
      <c r="Y23" s="91" t="str">
        <f t="shared" ref="Y23" si="21">Y5</f>
        <v>待估</v>
      </c>
      <c r="Z23" s="91"/>
      <c r="AA23" s="91" t="str">
        <f t="shared" ref="AA23" si="22">AA5</f>
        <v>待估</v>
      </c>
      <c r="AB23" s="91"/>
      <c r="AC23" s="91" t="str">
        <f t="shared" ref="AC23" si="23">AC5</f>
        <v>待估</v>
      </c>
      <c r="AD23" s="91"/>
      <c r="AE23" s="91" t="str">
        <f t="shared" ref="AE23" si="24">AE5</f>
        <v>待估</v>
      </c>
      <c r="AF23" s="91"/>
    </row>
    <row r="24" spans="1:32">
      <c r="A24" s="92" t="s">
        <v>5</v>
      </c>
      <c r="B24" s="92"/>
      <c r="C24" s="93">
        <f>C23</f>
        <v>50.33</v>
      </c>
      <c r="D24" s="93"/>
      <c r="E24" s="94">
        <f>ROUND($C$24/POWER(100,COUNT(F6:F22))*PRODUCT(F6:F22),2)</f>
        <v>55.91</v>
      </c>
      <c r="F24" s="94"/>
      <c r="G24" s="94">
        <f t="shared" ref="G24" si="25">ROUND($C$24/POWER(100,COUNT(H6:H22))*PRODUCT(H6:H22),2)</f>
        <v>54.8</v>
      </c>
      <c r="H24" s="94"/>
      <c r="I24" s="94">
        <f t="shared" ref="I24" si="26">ROUND($C$24/POWER(100,COUNT(J6:J22))*PRODUCT(J6:J22),2)</f>
        <v>52.89</v>
      </c>
      <c r="J24" s="94"/>
      <c r="K24" s="94">
        <f t="shared" ref="K24" si="27">ROUND($C$24/POWER(100,COUNT(L6:L22))*PRODUCT(L6:L22),2)</f>
        <v>53.71</v>
      </c>
      <c r="L24" s="94"/>
      <c r="M24" s="94">
        <f t="shared" ref="M24" si="28">ROUND($C$24/POWER(100,COUNT(N6:N22))*PRODUCT(N6:N22),2)</f>
        <v>52.64</v>
      </c>
      <c r="N24" s="94"/>
      <c r="O24" s="94">
        <f t="shared" ref="O24" si="29">ROUND($C$24/POWER(100,COUNT(P6:P22))*PRODUCT(P6:P22),2)</f>
        <v>52.03</v>
      </c>
      <c r="P24" s="94"/>
      <c r="Q24" s="94">
        <f t="shared" ref="Q24" si="30">ROUND($C$24/POWER(100,COUNT(R6:R22))*PRODUCT(R6:R22),2)</f>
        <v>52.55</v>
      </c>
      <c r="R24" s="94"/>
      <c r="S24" s="94">
        <f t="shared" ref="S24" si="31">ROUND($C$24/POWER(100,COUNT(T6:T22))*PRODUCT(T6:T22),2)</f>
        <v>51.54</v>
      </c>
      <c r="T24" s="94"/>
      <c r="U24" s="94">
        <f t="shared" ref="U24" si="32">ROUND($C$24/POWER(100,COUNT(V6:V22))*PRODUCT(V6:V22),2)</f>
        <v>53.11</v>
      </c>
      <c r="V24" s="94"/>
      <c r="W24" s="94">
        <f t="shared" ref="W24" si="33">ROUND($C$24/POWER(100,COUNT(X6:X22))*PRODUCT(X6:X22),2)</f>
        <v>51.79</v>
      </c>
      <c r="X24" s="94"/>
      <c r="Y24" s="94">
        <f t="shared" ref="Y24" si="34">ROUND($C$24/POWER(100,COUNT(Z6:Z22))*PRODUCT(Z6:Z22),2)</f>
        <v>53.1</v>
      </c>
      <c r="Z24" s="94"/>
      <c r="AA24" s="94">
        <f t="shared" ref="AA24" si="35">ROUND($C$24/POWER(100,COUNT(AB6:AB22))*PRODUCT(AB6:AB22),2)</f>
        <v>46.11</v>
      </c>
      <c r="AB24" s="94"/>
      <c r="AC24" s="94">
        <f t="shared" ref="AC24" si="36">ROUND($C$24/POWER(100,COUNT(AD6:AD22))*PRODUCT(AD6:AD22),2)</f>
        <v>46.6</v>
      </c>
      <c r="AD24" s="94"/>
      <c r="AE24" s="94">
        <f>ROUND($C$24/POWER(100,COUNT(AF6:AF22))*PRODUCT(AF6:AF22),2)</f>
        <v>41.14</v>
      </c>
      <c r="AF24" s="94"/>
    </row>
    <row r="25" spans="1:32" ht="14.25" customHeight="1">
      <c r="A25" s="85"/>
      <c r="B25" s="85"/>
      <c r="C25" s="85"/>
      <c r="D25" s="85"/>
      <c r="E25" s="85"/>
      <c r="F25" s="85"/>
      <c r="G25" s="85"/>
      <c r="H25" s="85"/>
      <c r="I25" s="85"/>
      <c r="J25" s="85"/>
      <c r="K25" s="85"/>
      <c r="L25" s="85"/>
      <c r="M25" s="85"/>
      <c r="N25" s="85"/>
      <c r="O25" s="85"/>
      <c r="P25" s="85"/>
      <c r="Q25" s="85"/>
      <c r="R25" s="85"/>
      <c r="S25" s="4"/>
      <c r="T25" s="4"/>
      <c r="U25" s="4"/>
      <c r="V25" s="4"/>
      <c r="W25" s="4"/>
      <c r="X25" s="4"/>
      <c r="Y25" s="4"/>
      <c r="Z25" s="4"/>
      <c r="AA25" s="4"/>
      <c r="AB25" s="4"/>
      <c r="AC25" s="4"/>
      <c r="AD25" s="4"/>
      <c r="AE25" s="4"/>
      <c r="AF25" s="4"/>
    </row>
    <row r="28" spans="1:32">
      <c r="C28" s="1">
        <f>C24</f>
        <v>50.33</v>
      </c>
      <c r="E28" s="1">
        <f>ROUND(E24/$C$28,4)</f>
        <v>1.1109</v>
      </c>
      <c r="G28" s="1">
        <f>ROUND(G24/$C$28,4)</f>
        <v>1.0888</v>
      </c>
      <c r="I28" s="1">
        <f>ROUND(I24/$C$28,4)</f>
        <v>1.0508999999999999</v>
      </c>
      <c r="K28" s="1">
        <f>ROUND(K24/$C$28,4)</f>
        <v>1.0671999999999999</v>
      </c>
      <c r="M28" s="1">
        <f>ROUND(M24/$C$28,4)</f>
        <v>1.0459000000000001</v>
      </c>
      <c r="O28" s="1">
        <f>ROUND(O24/$C$28,4)</f>
        <v>1.0338000000000001</v>
      </c>
      <c r="Q28" s="1">
        <f>ROUND(Q24/$C$28,4)</f>
        <v>1.0441</v>
      </c>
      <c r="S28" s="1">
        <f>ROUND(S24/$C$28,4)</f>
        <v>1.024</v>
      </c>
      <c r="U28" s="1">
        <f>ROUND(U24/$C$28,4)</f>
        <v>1.0551999999999999</v>
      </c>
      <c r="W28" s="1">
        <f>ROUND(W24/$C$28,4)</f>
        <v>1.0289999999999999</v>
      </c>
      <c r="Y28" s="1">
        <f>ROUND(Y24/$C$28,4)</f>
        <v>1.0549999999999999</v>
      </c>
      <c r="AA28" s="1">
        <f>ROUND(AA24/$C$28,4)</f>
        <v>0.91620000000000001</v>
      </c>
      <c r="AC28" s="1">
        <f>ROUND(AC24/$C$28,4)</f>
        <v>0.92589999999999995</v>
      </c>
      <c r="AE28" s="1">
        <f>ROUND(AE24/$C$28,4)</f>
        <v>0.81740000000000002</v>
      </c>
    </row>
    <row r="29" spans="1:32">
      <c r="E29" s="1">
        <f>ROUND(PRODUCT(F6:F22)/PRODUCT($D$6:$D$22),4)</f>
        <v>1.1109</v>
      </c>
      <c r="G29" s="1">
        <f>ROUND(PRODUCT(H6:H22)/PRODUCT($D$6:$D$22),4)</f>
        <v>1.0888</v>
      </c>
      <c r="I29" s="1">
        <f>ROUND(PRODUCT(J6:J22)/PRODUCT($D$6:$D$22),4)</f>
        <v>1.0508</v>
      </c>
      <c r="K29" s="83">
        <f>ROUND(PRODUCT(L6:L22)/PRODUCT($D$6:$D$22),4)</f>
        <v>1.0670999999999999</v>
      </c>
      <c r="M29" s="83">
        <f>ROUND(PRODUCT(N6:N22)/PRODUCT($D$6:$D$22),4)</f>
        <v>1.0459000000000001</v>
      </c>
      <c r="O29" s="83">
        <f>ROUND(PRODUCT(P6:P22)/PRODUCT($D$6:$D$22),4)</f>
        <v>1.0338000000000001</v>
      </c>
      <c r="Q29" s="83">
        <f>ROUND(PRODUCT(R6:R22)/PRODUCT($D$6:$D$22),4)</f>
        <v>1.0442</v>
      </c>
      <c r="S29" s="83">
        <f>ROUND(PRODUCT(T6:T22)/PRODUCT($D$6:$D$22),4)</f>
        <v>1.024</v>
      </c>
      <c r="U29" s="83">
        <f>ROUND(PRODUCT(V6:V22)/PRODUCT($D$6:$D$22),4)</f>
        <v>1.0550999999999999</v>
      </c>
      <c r="W29" s="83">
        <f>ROUND(PRODUCT(X6:X22)/PRODUCT($D$6:$D$22),4)</f>
        <v>1.0289999999999999</v>
      </c>
      <c r="Y29" s="83">
        <f>ROUND(PRODUCT(Z6:Z22)/PRODUCT($D$6:$D$22),4)</f>
        <v>1.0549999999999999</v>
      </c>
      <c r="AA29" s="83">
        <f>ROUND(PRODUCT(AB6:AB22)/PRODUCT($D$6:$D$22),4)</f>
        <v>0.91620000000000001</v>
      </c>
      <c r="AC29" s="83">
        <f>ROUND(PRODUCT(AD6:AD22)/PRODUCT($D$6:$D$22),4)</f>
        <v>0.92600000000000005</v>
      </c>
      <c r="AE29" s="83">
        <f>ROUND(PRODUCT(AF6:AF22)/PRODUCT($D$6:$D$22),4)</f>
        <v>0.81740000000000002</v>
      </c>
    </row>
    <row r="30" spans="1:32">
      <c r="C30" s="15"/>
    </row>
    <row r="32" spans="1:32" ht="14.25" customHeight="1">
      <c r="A32" s="93" t="s">
        <v>27</v>
      </c>
      <c r="B32" s="93"/>
      <c r="C32" s="100" t="str">
        <f>C4</f>
        <v>永旭嘉园</v>
      </c>
      <c r="D32" s="96"/>
      <c r="E32" s="100" t="str">
        <f t="shared" ref="E32" si="37">E4</f>
        <v>中信新城</v>
      </c>
      <c r="F32" s="96"/>
      <c r="G32" s="100" t="str">
        <f t="shared" ref="G32" si="38">G4</f>
        <v>中信新城</v>
      </c>
      <c r="H32" s="96"/>
      <c r="I32" s="100" t="str">
        <f t="shared" ref="I32" si="39">I4</f>
        <v>中信新城</v>
      </c>
      <c r="J32" s="96"/>
      <c r="K32" s="100" t="str">
        <f t="shared" ref="K32" si="40">K4</f>
        <v>南海雅苑</v>
      </c>
      <c r="L32" s="96"/>
      <c r="M32" s="100" t="str">
        <f t="shared" ref="M32" si="41">M4</f>
        <v>南海雅苑</v>
      </c>
      <c r="N32" s="96"/>
      <c r="O32" s="100" t="str">
        <f t="shared" ref="O32" si="42">O4</f>
        <v>红星楼</v>
      </c>
      <c r="P32" s="96"/>
      <c r="Q32" s="100" t="str">
        <f t="shared" ref="Q32" si="43">Q4</f>
        <v>瑞海家园五区</v>
      </c>
      <c r="R32" s="96"/>
      <c r="S32" s="100" t="str">
        <f t="shared" ref="S32" si="44">S4</f>
        <v>兴康家园</v>
      </c>
      <c r="T32" s="96"/>
      <c r="U32" s="100" t="str">
        <f t="shared" ref="U32" si="45">U4</f>
        <v>首开康乃馨园</v>
      </c>
      <c r="V32" s="96"/>
      <c r="W32" s="100" t="str">
        <f t="shared" ref="W32" si="46">W4</f>
        <v>首开康乃馨园</v>
      </c>
      <c r="X32" s="96"/>
      <c r="Y32" s="100" t="str">
        <f t="shared" ref="Y32" si="47">Y4</f>
        <v>永华南里</v>
      </c>
      <c r="Z32" s="96"/>
      <c r="AA32" s="100" t="str">
        <f t="shared" ref="AA32" si="48">AA4</f>
        <v>首座御园</v>
      </c>
      <c r="AB32" s="96"/>
      <c r="AC32" s="100" t="str">
        <f t="shared" ref="AC32" si="49">AC4</f>
        <v>首座御园</v>
      </c>
      <c r="AD32" s="96"/>
      <c r="AE32" s="100" t="str">
        <f t="shared" ref="AE32" si="50">AE4</f>
        <v>金色漫香郡</v>
      </c>
      <c r="AF32" s="96"/>
    </row>
    <row r="33" spans="1:32" s="34" customFormat="1" ht="32.25" customHeight="1">
      <c r="A33" s="110" t="s">
        <v>42</v>
      </c>
      <c r="B33" s="111"/>
      <c r="C33" s="106">
        <f>'标准房测算表-永旭嘉园'!C27</f>
        <v>50.33</v>
      </c>
      <c r="D33" s="105"/>
      <c r="E33" s="104">
        <f>E24</f>
        <v>55.91</v>
      </c>
      <c r="F33" s="105"/>
      <c r="G33" s="104">
        <f>G24</f>
        <v>54.8</v>
      </c>
      <c r="H33" s="105"/>
      <c r="I33" s="104">
        <f>I24</f>
        <v>52.89</v>
      </c>
      <c r="J33" s="105"/>
      <c r="K33" s="104">
        <f t="shared" ref="K33" si="51">K24</f>
        <v>53.71</v>
      </c>
      <c r="L33" s="105"/>
      <c r="M33" s="104">
        <f t="shared" ref="M33" si="52">M24</f>
        <v>52.64</v>
      </c>
      <c r="N33" s="105"/>
      <c r="O33" s="104">
        <f t="shared" ref="O33" si="53">O24</f>
        <v>52.03</v>
      </c>
      <c r="P33" s="105"/>
      <c r="Q33" s="104">
        <f t="shared" ref="Q33" si="54">Q24</f>
        <v>52.55</v>
      </c>
      <c r="R33" s="105"/>
      <c r="S33" s="104">
        <f t="shared" ref="S33:W33" si="55">S24</f>
        <v>51.54</v>
      </c>
      <c r="T33" s="105"/>
      <c r="U33" s="104">
        <f t="shared" si="55"/>
        <v>53.11</v>
      </c>
      <c r="V33" s="105"/>
      <c r="W33" s="104">
        <f t="shared" si="55"/>
        <v>51.79</v>
      </c>
      <c r="X33" s="105"/>
      <c r="Y33" s="104">
        <f t="shared" ref="Y33" si="56">Y24</f>
        <v>53.1</v>
      </c>
      <c r="Z33" s="105"/>
      <c r="AA33" s="104">
        <f t="shared" ref="AA33" si="57">AA24</f>
        <v>46.11</v>
      </c>
      <c r="AB33" s="105"/>
      <c r="AC33" s="104">
        <f t="shared" ref="AC33" si="58">AC24</f>
        <v>46.6</v>
      </c>
      <c r="AD33" s="105"/>
      <c r="AE33" s="104">
        <f t="shared" ref="AE33" si="59">AE24</f>
        <v>41.14</v>
      </c>
      <c r="AF33" s="105"/>
    </row>
    <row r="34" spans="1:32" ht="14.25" hidden="1" customHeight="1">
      <c r="A34" s="107" t="s">
        <v>43</v>
      </c>
      <c r="B34" s="93"/>
      <c r="C34" s="100">
        <v>1.55</v>
      </c>
      <c r="D34" s="96"/>
      <c r="E34" s="102">
        <v>4</v>
      </c>
      <c r="F34" s="96"/>
      <c r="G34" s="102">
        <v>3.2</v>
      </c>
      <c r="H34" s="96"/>
      <c r="I34" s="102">
        <v>3.7</v>
      </c>
      <c r="J34" s="96"/>
      <c r="K34" s="102">
        <v>3</v>
      </c>
      <c r="L34" s="96"/>
      <c r="M34" s="102">
        <v>2.9</v>
      </c>
      <c r="N34" s="96"/>
      <c r="O34" s="102">
        <v>1.98</v>
      </c>
      <c r="P34" s="96"/>
      <c r="Q34" s="102">
        <v>1.98</v>
      </c>
      <c r="R34" s="96"/>
      <c r="S34" s="102">
        <v>1.95</v>
      </c>
      <c r="T34" s="96"/>
      <c r="U34" s="102">
        <v>1.95</v>
      </c>
      <c r="V34" s="96"/>
      <c r="W34" s="102">
        <v>1.95</v>
      </c>
      <c r="X34" s="96"/>
      <c r="Y34" s="102">
        <v>1.95</v>
      </c>
      <c r="Z34" s="96"/>
      <c r="AA34" s="102">
        <v>1.95</v>
      </c>
      <c r="AB34" s="96"/>
      <c r="AC34" s="102">
        <v>1.95</v>
      </c>
      <c r="AD34" s="96"/>
      <c r="AE34" s="102">
        <v>1.95</v>
      </c>
      <c r="AF34" s="96"/>
    </row>
    <row r="35" spans="1:32" ht="29.25" hidden="1" customHeight="1">
      <c r="A35" s="107" t="s">
        <v>44</v>
      </c>
      <c r="B35" s="93"/>
      <c r="C35" s="100">
        <f>ROUND(SUM(C33:D34),2)</f>
        <v>51.88</v>
      </c>
      <c r="D35" s="96"/>
      <c r="E35" s="100">
        <f t="shared" ref="E35" si="60">ROUND(SUM(E33:F34),2)</f>
        <v>59.91</v>
      </c>
      <c r="F35" s="96"/>
      <c r="G35" s="100">
        <f t="shared" ref="G35" si="61">ROUND(SUM(G33:H34),2)</f>
        <v>58</v>
      </c>
      <c r="H35" s="96"/>
      <c r="I35" s="100">
        <f t="shared" ref="I35" si="62">ROUND(SUM(I33:J34),2)</f>
        <v>56.59</v>
      </c>
      <c r="J35" s="96"/>
      <c r="K35" s="100">
        <f t="shared" ref="K35" si="63">ROUND(SUM(K33:L34),2)</f>
        <v>56.71</v>
      </c>
      <c r="L35" s="96"/>
      <c r="M35" s="100">
        <f t="shared" ref="M35" si="64">ROUND(SUM(M33:N34),2)</f>
        <v>55.54</v>
      </c>
      <c r="N35" s="96"/>
      <c r="O35" s="100">
        <f t="shared" ref="O35" si="65">ROUND(SUM(O33:P34),2)</f>
        <v>54.01</v>
      </c>
      <c r="P35" s="96"/>
      <c r="Q35" s="100">
        <f t="shared" ref="Q35" si="66">ROUND(SUM(Q33:R34),2)</f>
        <v>54.53</v>
      </c>
      <c r="R35" s="96"/>
      <c r="S35" s="100">
        <f t="shared" ref="S35:W35" si="67">ROUND(SUM(S33:T34),2)</f>
        <v>53.49</v>
      </c>
      <c r="T35" s="96"/>
      <c r="U35" s="100">
        <f t="shared" si="67"/>
        <v>55.06</v>
      </c>
      <c r="V35" s="96"/>
      <c r="W35" s="100">
        <f t="shared" si="67"/>
        <v>53.74</v>
      </c>
      <c r="X35" s="96"/>
      <c r="Y35" s="100">
        <f t="shared" ref="Y35" si="68">ROUND(SUM(Y33:Z34),2)</f>
        <v>55.05</v>
      </c>
      <c r="Z35" s="96"/>
      <c r="AA35" s="100">
        <f t="shared" ref="AA35" si="69">ROUND(SUM(AA33:AB34),2)</f>
        <v>48.06</v>
      </c>
      <c r="AB35" s="96"/>
      <c r="AC35" s="100">
        <f t="shared" ref="AC35" si="70">ROUND(SUM(AC33:AD34),2)</f>
        <v>48.55</v>
      </c>
      <c r="AD35" s="96"/>
      <c r="AE35" s="100">
        <f t="shared" ref="AE35" si="71">ROUND(SUM(AE33:AF34),2)</f>
        <v>43.09</v>
      </c>
      <c r="AF35" s="96"/>
    </row>
    <row r="36" spans="1:32" s="127" customFormat="1" ht="14.25" customHeight="1">
      <c r="A36" s="107" t="s">
        <v>40</v>
      </c>
      <c r="B36" s="93"/>
      <c r="C36" s="100">
        <f>C19</f>
        <v>88.35</v>
      </c>
      <c r="D36" s="96"/>
      <c r="E36" s="100">
        <f>E19</f>
        <v>72.930000000000007</v>
      </c>
      <c r="F36" s="96"/>
      <c r="G36" s="100">
        <f>G19</f>
        <v>61.09</v>
      </c>
      <c r="H36" s="96"/>
      <c r="I36" s="100">
        <f>I19</f>
        <v>66.489999999999995</v>
      </c>
      <c r="J36" s="96"/>
      <c r="K36" s="100">
        <f>K19</f>
        <v>75.75</v>
      </c>
      <c r="L36" s="96"/>
      <c r="M36" s="100">
        <f>M19</f>
        <v>60.45</v>
      </c>
      <c r="N36" s="96"/>
      <c r="O36" s="100">
        <f>O19</f>
        <v>73.64</v>
      </c>
      <c r="P36" s="96"/>
      <c r="Q36" s="100">
        <f>Q19</f>
        <v>133.41</v>
      </c>
      <c r="R36" s="96"/>
      <c r="S36" s="100">
        <f>S19</f>
        <v>87.35</v>
      </c>
      <c r="T36" s="96"/>
      <c r="U36" s="100">
        <f>U19</f>
        <v>79.75</v>
      </c>
      <c r="V36" s="96"/>
      <c r="W36" s="100">
        <f>W19</f>
        <v>89.54</v>
      </c>
      <c r="X36" s="96"/>
      <c r="Y36" s="100">
        <f>Y19</f>
        <v>85.17</v>
      </c>
      <c r="Z36" s="96"/>
      <c r="AA36" s="100">
        <f>AA19</f>
        <v>153.5</v>
      </c>
      <c r="AB36" s="96"/>
      <c r="AC36" s="100">
        <f>AC19</f>
        <v>118.1</v>
      </c>
      <c r="AD36" s="96"/>
      <c r="AE36" s="100">
        <f>AE19</f>
        <v>90.03</v>
      </c>
      <c r="AF36" s="96"/>
    </row>
    <row r="37" spans="1:32" ht="21" customHeight="1">
      <c r="A37" s="107" t="s">
        <v>41</v>
      </c>
      <c r="B37" s="93"/>
      <c r="C37" s="100">
        <f>ROUND(C35*C36,2)</f>
        <v>4583.6000000000004</v>
      </c>
      <c r="D37" s="96"/>
      <c r="E37" s="100">
        <f t="shared" ref="E37" si="72">ROUND(E35*E36,2)</f>
        <v>4369.24</v>
      </c>
      <c r="F37" s="96"/>
      <c r="G37" s="100">
        <f t="shared" ref="G37" si="73">ROUND(G35*G36,2)</f>
        <v>3543.22</v>
      </c>
      <c r="H37" s="96"/>
      <c r="I37" s="100">
        <f t="shared" ref="I37" si="74">ROUND(I35*I36,2)</f>
        <v>3762.67</v>
      </c>
      <c r="J37" s="96"/>
      <c r="K37" s="100">
        <f t="shared" ref="K37" si="75">ROUND(K35*K36,2)</f>
        <v>4295.78</v>
      </c>
      <c r="L37" s="96"/>
      <c r="M37" s="100">
        <f t="shared" ref="M37" si="76">ROUND(M35*M36,2)</f>
        <v>3357.39</v>
      </c>
      <c r="N37" s="96"/>
      <c r="O37" s="100">
        <f t="shared" ref="O37" si="77">ROUND(O35*O36,2)</f>
        <v>3977.3</v>
      </c>
      <c r="P37" s="96"/>
      <c r="Q37" s="100">
        <f t="shared" ref="Q37" si="78">ROUND(Q35*Q36,2)</f>
        <v>7274.85</v>
      </c>
      <c r="R37" s="96"/>
      <c r="S37" s="100">
        <f t="shared" ref="S37:W37" si="79">ROUND(S35*S36,2)</f>
        <v>4672.3500000000004</v>
      </c>
      <c r="T37" s="96"/>
      <c r="U37" s="100">
        <f t="shared" si="79"/>
        <v>4391.04</v>
      </c>
      <c r="V37" s="96"/>
      <c r="W37" s="100">
        <f t="shared" si="79"/>
        <v>4811.88</v>
      </c>
      <c r="X37" s="96"/>
      <c r="Y37" s="100">
        <f t="shared" ref="Y37" si="80">ROUND(Y35*Y36,2)</f>
        <v>4688.6099999999997</v>
      </c>
      <c r="Z37" s="96"/>
      <c r="AA37" s="100">
        <f t="shared" ref="AA37" si="81">ROUND(AA35*AA36,2)</f>
        <v>7377.21</v>
      </c>
      <c r="AB37" s="96"/>
      <c r="AC37" s="100">
        <f t="shared" ref="AC37" si="82">ROUND(AC35*AC36,2)</f>
        <v>5733.76</v>
      </c>
      <c r="AD37" s="96"/>
      <c r="AE37" s="100">
        <f t="shared" ref="AE37" si="83">ROUND(AE35*AE36,2)</f>
        <v>3879.39</v>
      </c>
      <c r="AF37" s="96"/>
    </row>
    <row r="38" spans="1:32" ht="14.25" customHeight="1">
      <c r="A38" s="107" t="s">
        <v>45</v>
      </c>
      <c r="B38" s="93"/>
      <c r="C38" s="100">
        <f>ROUND(SUM(C37:T37),2)</f>
        <v>39836.400000000001</v>
      </c>
      <c r="D38" s="96"/>
      <c r="E38" s="100"/>
      <c r="F38" s="96"/>
      <c r="G38" s="100"/>
      <c r="H38" s="96"/>
      <c r="I38" s="100"/>
      <c r="J38" s="96"/>
      <c r="K38" s="100"/>
      <c r="L38" s="96"/>
      <c r="M38" s="100"/>
      <c r="N38" s="96"/>
      <c r="O38" s="100"/>
      <c r="P38" s="96"/>
      <c r="Q38" s="100"/>
      <c r="R38" s="96"/>
      <c r="S38" s="100"/>
      <c r="T38" s="96"/>
      <c r="U38" s="100"/>
      <c r="V38" s="96"/>
      <c r="W38" s="100"/>
      <c r="X38" s="96"/>
      <c r="Y38" s="100"/>
      <c r="Z38" s="96"/>
      <c r="AA38" s="100"/>
      <c r="AB38" s="96"/>
      <c r="AC38" s="100"/>
      <c r="AD38" s="96"/>
      <c r="AE38" s="100"/>
      <c r="AF38" s="96"/>
    </row>
    <row r="39" spans="1:32" ht="33.75" customHeight="1">
      <c r="A39" s="107" t="s">
        <v>46</v>
      </c>
      <c r="B39" s="93"/>
      <c r="C39" s="108">
        <f>ROUND(C38/SUM(C36:T36),2)</f>
        <v>55.37</v>
      </c>
      <c r="D39" s="109"/>
      <c r="E39" s="100"/>
      <c r="F39" s="96"/>
      <c r="G39" s="100"/>
      <c r="H39" s="96"/>
      <c r="I39" s="100"/>
      <c r="J39" s="96"/>
      <c r="K39" s="100"/>
      <c r="L39" s="96"/>
      <c r="M39" s="100"/>
      <c r="N39" s="96"/>
      <c r="O39" s="100"/>
      <c r="P39" s="96"/>
      <c r="Q39" s="100"/>
      <c r="R39" s="96"/>
      <c r="S39" s="100"/>
      <c r="T39" s="96"/>
      <c r="U39" s="100"/>
      <c r="V39" s="96"/>
      <c r="W39" s="100"/>
      <c r="X39" s="96"/>
      <c r="Y39" s="100"/>
      <c r="Z39" s="96"/>
      <c r="AA39" s="100"/>
      <c r="AB39" s="96"/>
      <c r="AC39" s="100"/>
      <c r="AD39" s="96"/>
      <c r="AE39" s="100"/>
      <c r="AF39" s="96"/>
    </row>
    <row r="42" spans="1:32">
      <c r="F42" s="123" t="s">
        <v>1019</v>
      </c>
      <c r="G42" s="123" t="s">
        <v>1020</v>
      </c>
      <c r="H42" s="123" t="s">
        <v>1021</v>
      </c>
      <c r="I42" s="123" t="s">
        <v>1022</v>
      </c>
      <c r="J42" s="123" t="s">
        <v>1023</v>
      </c>
      <c r="K42" s="123" t="s">
        <v>1024</v>
      </c>
      <c r="L42" s="123" t="s">
        <v>1025</v>
      </c>
      <c r="M42" s="123" t="s">
        <v>1026</v>
      </c>
      <c r="N42" s="123" t="s">
        <v>1027</v>
      </c>
      <c r="O42" s="123" t="s">
        <v>1028</v>
      </c>
    </row>
    <row r="43" spans="1:32">
      <c r="F43" s="124">
        <f>G43+0.5</f>
        <v>100.5</v>
      </c>
      <c r="G43" s="124">
        <v>100</v>
      </c>
      <c r="H43" s="124">
        <f>G43-0.5</f>
        <v>99.5</v>
      </c>
      <c r="I43" s="124">
        <f t="shared" ref="I43:O43" si="84">H43-0.5</f>
        <v>99</v>
      </c>
      <c r="J43" s="124">
        <f t="shared" si="84"/>
        <v>98.5</v>
      </c>
      <c r="K43" s="124">
        <f t="shared" si="84"/>
        <v>98</v>
      </c>
      <c r="L43" s="124">
        <f t="shared" si="84"/>
        <v>97.5</v>
      </c>
      <c r="M43" s="124">
        <f t="shared" si="84"/>
        <v>97</v>
      </c>
      <c r="N43" s="124">
        <f t="shared" si="84"/>
        <v>96.5</v>
      </c>
      <c r="O43" s="125">
        <f t="shared" si="84"/>
        <v>96</v>
      </c>
    </row>
    <row r="44" spans="1:32">
      <c r="F44" s="9"/>
      <c r="G44" s="9"/>
      <c r="H44" s="9"/>
      <c r="I44" s="9"/>
      <c r="J44" s="9"/>
      <c r="K44" s="9"/>
      <c r="L44" s="9"/>
      <c r="M44" s="9"/>
      <c r="N44" s="9"/>
      <c r="O44" s="9"/>
    </row>
    <row r="45" spans="1:32">
      <c r="E45" s="122" t="s">
        <v>1063</v>
      </c>
      <c r="F45" s="122"/>
      <c r="G45" s="122" t="s">
        <v>35</v>
      </c>
      <c r="H45" s="122"/>
      <c r="I45" s="122" t="s">
        <v>1037</v>
      </c>
      <c r="J45" s="122"/>
      <c r="K45" s="122" t="s">
        <v>1036</v>
      </c>
      <c r="L45" s="9"/>
      <c r="M45" s="9"/>
      <c r="N45" s="9"/>
      <c r="O45" s="9"/>
    </row>
    <row r="46" spans="1:32">
      <c r="E46" s="122">
        <v>101</v>
      </c>
      <c r="F46" s="122"/>
      <c r="G46" s="122">
        <v>100</v>
      </c>
      <c r="H46" s="122"/>
      <c r="I46" s="122">
        <v>99.5</v>
      </c>
      <c r="J46" s="122"/>
      <c r="K46" s="122">
        <v>99</v>
      </c>
      <c r="L46" s="9"/>
      <c r="M46" s="9"/>
      <c r="N46" s="9"/>
      <c r="O46" s="9"/>
    </row>
    <row r="47" spans="1:32" ht="15" customHeight="1">
      <c r="F47" s="9"/>
      <c r="G47" s="9"/>
      <c r="H47" s="9"/>
      <c r="I47" s="9"/>
      <c r="J47" s="9"/>
      <c r="K47" s="9"/>
      <c r="L47" s="9"/>
      <c r="M47" s="9"/>
      <c r="N47" s="9"/>
      <c r="O47" s="9"/>
    </row>
    <row r="48" spans="1:32">
      <c r="F48" s="9"/>
      <c r="G48" s="9">
        <v>60</v>
      </c>
      <c r="H48" s="9"/>
      <c r="I48" s="9" t="s">
        <v>1038</v>
      </c>
      <c r="J48" s="9"/>
      <c r="K48" s="9" t="s">
        <v>1039</v>
      </c>
      <c r="L48" s="9"/>
      <c r="M48" s="9" t="s">
        <v>1040</v>
      </c>
      <c r="N48" s="9"/>
      <c r="O48" s="9"/>
    </row>
    <row r="49" spans="5:15">
      <c r="F49" s="9"/>
      <c r="G49" s="9">
        <v>102</v>
      </c>
      <c r="H49" s="9"/>
      <c r="I49" s="9">
        <v>101</v>
      </c>
      <c r="J49" s="9"/>
      <c r="K49" s="9">
        <v>100</v>
      </c>
      <c r="L49" s="9"/>
      <c r="M49" s="9">
        <v>99</v>
      </c>
      <c r="N49" s="9"/>
      <c r="O49" s="9"/>
    </row>
    <row r="50" spans="5:15">
      <c r="F50" s="9"/>
      <c r="G50" s="9"/>
      <c r="H50" s="9"/>
      <c r="I50" s="9"/>
      <c r="J50" s="9"/>
      <c r="K50" s="9"/>
      <c r="L50" s="9"/>
      <c r="M50" s="9"/>
      <c r="N50" s="9"/>
      <c r="O50" s="9"/>
    </row>
    <row r="51" spans="5:15">
      <c r="F51" s="9"/>
      <c r="G51" s="9" t="s">
        <v>904</v>
      </c>
      <c r="H51" s="9"/>
      <c r="I51" s="9" t="s">
        <v>906</v>
      </c>
      <c r="J51" s="9"/>
      <c r="K51" s="9" t="s">
        <v>1041</v>
      </c>
      <c r="L51" s="9"/>
      <c r="M51" s="9" t="s">
        <v>1042</v>
      </c>
      <c r="N51" s="9"/>
      <c r="O51" s="9"/>
    </row>
    <row r="52" spans="5:15">
      <c r="F52" s="9"/>
      <c r="G52" s="9">
        <v>101</v>
      </c>
      <c r="H52" s="9"/>
      <c r="I52" s="9">
        <v>100</v>
      </c>
      <c r="J52" s="9"/>
      <c r="K52" s="9">
        <v>99</v>
      </c>
      <c r="L52" s="9"/>
      <c r="M52" s="9">
        <v>98</v>
      </c>
      <c r="N52" s="9"/>
      <c r="O52" s="9"/>
    </row>
    <row r="53" spans="5:15">
      <c r="F53" s="9"/>
      <c r="G53" s="9"/>
      <c r="H53" s="9"/>
      <c r="I53" s="9"/>
      <c r="J53" s="9"/>
      <c r="K53" s="9"/>
      <c r="L53" s="9"/>
      <c r="M53" s="9"/>
      <c r="N53" s="9"/>
      <c r="O53" s="9"/>
    </row>
    <row r="54" spans="5:15">
      <c r="F54" s="9"/>
      <c r="G54" s="9" t="s">
        <v>1045</v>
      </c>
      <c r="H54" s="9"/>
      <c r="I54" s="9" t="s">
        <v>1046</v>
      </c>
      <c r="J54" s="9"/>
      <c r="K54" s="9" t="s">
        <v>1047</v>
      </c>
      <c r="L54" s="9"/>
      <c r="M54" s="9" t="s">
        <v>1044</v>
      </c>
      <c r="N54" s="9"/>
      <c r="O54" s="9"/>
    </row>
    <row r="55" spans="5:15">
      <c r="F55" s="9"/>
      <c r="G55" s="9">
        <v>98</v>
      </c>
      <c r="H55" s="9"/>
      <c r="I55" s="9">
        <v>99</v>
      </c>
      <c r="J55" s="9"/>
      <c r="K55" s="9">
        <v>100</v>
      </c>
      <c r="L55" s="9"/>
      <c r="M55" s="9">
        <v>101</v>
      </c>
      <c r="N55" s="9"/>
      <c r="O55" s="9"/>
    </row>
    <row r="57" spans="5:15">
      <c r="E57" s="122" t="s">
        <v>1016</v>
      </c>
      <c r="F57" s="122"/>
      <c r="G57" s="122" t="s">
        <v>1013</v>
      </c>
      <c r="H57" s="122"/>
      <c r="I57" s="122" t="s">
        <v>1014</v>
      </c>
      <c r="J57" s="122"/>
      <c r="K57" s="122" t="s">
        <v>1086</v>
      </c>
      <c r="L57" s="122"/>
      <c r="M57" s="122" t="s">
        <v>1017</v>
      </c>
    </row>
    <row r="58" spans="5:15">
      <c r="E58" s="122">
        <v>99</v>
      </c>
      <c r="F58" s="122"/>
      <c r="G58" s="122">
        <v>100</v>
      </c>
      <c r="H58" s="122"/>
      <c r="I58" s="122">
        <v>101</v>
      </c>
      <c r="J58" s="122"/>
      <c r="K58" s="122">
        <v>102</v>
      </c>
      <c r="L58" s="122"/>
      <c r="M58" s="122">
        <v>103</v>
      </c>
    </row>
    <row r="60" spans="5:15">
      <c r="G60" s="9" t="s">
        <v>1087</v>
      </c>
      <c r="H60" s="9"/>
      <c r="I60" s="9" t="s">
        <v>907</v>
      </c>
      <c r="J60" s="9"/>
      <c r="K60" s="9" t="s">
        <v>905</v>
      </c>
    </row>
    <row r="61" spans="5:15">
      <c r="G61" s="9">
        <v>101</v>
      </c>
      <c r="H61" s="9"/>
      <c r="I61" s="9">
        <v>100</v>
      </c>
      <c r="J61" s="9"/>
      <c r="K61" s="9">
        <v>99</v>
      </c>
    </row>
  </sheetData>
  <mergeCells count="214">
    <mergeCell ref="S23:T23"/>
    <mergeCell ref="U23:V23"/>
    <mergeCell ref="A25:R25"/>
    <mergeCell ref="Q24:R24"/>
    <mergeCell ref="S24:T24"/>
    <mergeCell ref="E24:F24"/>
    <mergeCell ref="G24:H24"/>
    <mergeCell ref="K24:L24"/>
    <mergeCell ref="I24:J24"/>
    <mergeCell ref="U24:V24"/>
    <mergeCell ref="A24:B24"/>
    <mergeCell ref="C24:D24"/>
    <mergeCell ref="M24:N24"/>
    <mergeCell ref="O24:P24"/>
    <mergeCell ref="S5:T5"/>
    <mergeCell ref="U5:V5"/>
    <mergeCell ref="A6:B6"/>
    <mergeCell ref="A7:B7"/>
    <mergeCell ref="A23:B23"/>
    <mergeCell ref="C23:D23"/>
    <mergeCell ref="A8:A12"/>
    <mergeCell ref="E23:F23"/>
    <mergeCell ref="E5:F5"/>
    <mergeCell ref="G5:H5"/>
    <mergeCell ref="G23:H23"/>
    <mergeCell ref="K5:L5"/>
    <mergeCell ref="K23:L23"/>
    <mergeCell ref="I5:J5"/>
    <mergeCell ref="I23:J23"/>
    <mergeCell ref="A5:B5"/>
    <mergeCell ref="C5:D5"/>
    <mergeCell ref="M5:N5"/>
    <mergeCell ref="O5:P5"/>
    <mergeCell ref="Q5:R5"/>
    <mergeCell ref="A13:A22"/>
    <mergeCell ref="M23:N23"/>
    <mergeCell ref="O23:P23"/>
    <mergeCell ref="Q23:R23"/>
    <mergeCell ref="S3:T3"/>
    <mergeCell ref="U3:V3"/>
    <mergeCell ref="A4:B4"/>
    <mergeCell ref="C4:D4"/>
    <mergeCell ref="M4:N4"/>
    <mergeCell ref="O4:P4"/>
    <mergeCell ref="Q4:R4"/>
    <mergeCell ref="S4:T4"/>
    <mergeCell ref="U4:V4"/>
    <mergeCell ref="E4:F4"/>
    <mergeCell ref="G4:H4"/>
    <mergeCell ref="K4:L4"/>
    <mergeCell ref="I4:J4"/>
    <mergeCell ref="A1:R1"/>
    <mergeCell ref="A3:B3"/>
    <mergeCell ref="C3:D3"/>
    <mergeCell ref="M3:N3"/>
    <mergeCell ref="O3:P3"/>
    <mergeCell ref="Q3:R3"/>
    <mergeCell ref="E3:F3"/>
    <mergeCell ref="K3:L3"/>
    <mergeCell ref="G3:H3"/>
    <mergeCell ref="I3:J3"/>
    <mergeCell ref="K32:L32"/>
    <mergeCell ref="M32:N32"/>
    <mergeCell ref="O32:P32"/>
    <mergeCell ref="Q32:R32"/>
    <mergeCell ref="S32:T32"/>
    <mergeCell ref="M33:N33"/>
    <mergeCell ref="A32:B32"/>
    <mergeCell ref="C32:D32"/>
    <mergeCell ref="E32:F32"/>
    <mergeCell ref="G32:H32"/>
    <mergeCell ref="I32:J32"/>
    <mergeCell ref="A33:B33"/>
    <mergeCell ref="O33:P33"/>
    <mergeCell ref="Q33:R33"/>
    <mergeCell ref="S33:T33"/>
    <mergeCell ref="O35:P35"/>
    <mergeCell ref="Q35:R35"/>
    <mergeCell ref="S35:T35"/>
    <mergeCell ref="K35:L35"/>
    <mergeCell ref="M35:N35"/>
    <mergeCell ref="E35:F35"/>
    <mergeCell ref="G35:H35"/>
    <mergeCell ref="I35:J35"/>
    <mergeCell ref="A35:B35"/>
    <mergeCell ref="C35:D35"/>
    <mergeCell ref="O36:P36"/>
    <mergeCell ref="Q36:R36"/>
    <mergeCell ref="S36:T36"/>
    <mergeCell ref="K36:L36"/>
    <mergeCell ref="M36:N36"/>
    <mergeCell ref="E36:F36"/>
    <mergeCell ref="G36:H36"/>
    <mergeCell ref="I36:J36"/>
    <mergeCell ref="A36:B36"/>
    <mergeCell ref="C36:D36"/>
    <mergeCell ref="E37:F37"/>
    <mergeCell ref="G37:H37"/>
    <mergeCell ref="I37:J37"/>
    <mergeCell ref="E39:F39"/>
    <mergeCell ref="G39:H39"/>
    <mergeCell ref="I39:J39"/>
    <mergeCell ref="A37:B37"/>
    <mergeCell ref="C37:D37"/>
    <mergeCell ref="A39:B39"/>
    <mergeCell ref="C39:D39"/>
    <mergeCell ref="E38:F38"/>
    <mergeCell ref="G38:H38"/>
    <mergeCell ref="I38:J38"/>
    <mergeCell ref="A38:B38"/>
    <mergeCell ref="C38:D38"/>
    <mergeCell ref="O37:P37"/>
    <mergeCell ref="Q37:R37"/>
    <mergeCell ref="S37:T37"/>
    <mergeCell ref="O39:P39"/>
    <mergeCell ref="Q39:R39"/>
    <mergeCell ref="S39:T39"/>
    <mergeCell ref="K37:L37"/>
    <mergeCell ref="M37:N37"/>
    <mergeCell ref="K39:L39"/>
    <mergeCell ref="M39:N39"/>
    <mergeCell ref="O38:P38"/>
    <mergeCell ref="Q38:R38"/>
    <mergeCell ref="S38:T38"/>
    <mergeCell ref="K38:L38"/>
    <mergeCell ref="M38:N38"/>
    <mergeCell ref="S34:T34"/>
    <mergeCell ref="C33:D33"/>
    <mergeCell ref="E33:F33"/>
    <mergeCell ref="G33:H33"/>
    <mergeCell ref="I33:J33"/>
    <mergeCell ref="K33:L33"/>
    <mergeCell ref="A34:B34"/>
    <mergeCell ref="C34:D34"/>
    <mergeCell ref="E34:F34"/>
    <mergeCell ref="G34:H34"/>
    <mergeCell ref="I34:J34"/>
    <mergeCell ref="K34:L34"/>
    <mergeCell ref="M34:N34"/>
    <mergeCell ref="O34:P34"/>
    <mergeCell ref="Q34:R34"/>
    <mergeCell ref="W38:X38"/>
    <mergeCell ref="W3:X3"/>
    <mergeCell ref="W4:X4"/>
    <mergeCell ref="W5:X5"/>
    <mergeCell ref="W23:X23"/>
    <mergeCell ref="W24:X24"/>
    <mergeCell ref="U32:V32"/>
    <mergeCell ref="W32:X32"/>
    <mergeCell ref="U33:V33"/>
    <mergeCell ref="W33:X33"/>
    <mergeCell ref="U39:V39"/>
    <mergeCell ref="W39:X39"/>
    <mergeCell ref="Y3:Z3"/>
    <mergeCell ref="Y4:Z4"/>
    <mergeCell ref="Y5:Z5"/>
    <mergeCell ref="Y23:Z23"/>
    <mergeCell ref="Y24:Z24"/>
    <mergeCell ref="Y32:Z32"/>
    <mergeCell ref="Y33:Z33"/>
    <mergeCell ref="Y34:Z34"/>
    <mergeCell ref="Y35:Z35"/>
    <mergeCell ref="Y36:Z36"/>
    <mergeCell ref="Y37:Z37"/>
    <mergeCell ref="Y38:Z38"/>
    <mergeCell ref="Y39:Z39"/>
    <mergeCell ref="U34:V34"/>
    <mergeCell ref="W34:X34"/>
    <mergeCell ref="U35:V35"/>
    <mergeCell ref="W35:X35"/>
    <mergeCell ref="U36:V36"/>
    <mergeCell ref="W36:X36"/>
    <mergeCell ref="U37:V37"/>
    <mergeCell ref="W37:X37"/>
    <mergeCell ref="U38:V38"/>
    <mergeCell ref="AC34:AD34"/>
    <mergeCell ref="AA35:AB35"/>
    <mergeCell ref="AC35:AD35"/>
    <mergeCell ref="AA36:AB36"/>
    <mergeCell ref="AC36:AD36"/>
    <mergeCell ref="AA3:AB3"/>
    <mergeCell ref="AC3:AD3"/>
    <mergeCell ref="AA4:AB4"/>
    <mergeCell ref="AC4:AD4"/>
    <mergeCell ref="AA5:AB5"/>
    <mergeCell ref="AC5:AD5"/>
    <mergeCell ref="AA23:AB23"/>
    <mergeCell ref="AC23:AD23"/>
    <mergeCell ref="AA24:AB24"/>
    <mergeCell ref="AC24:AD24"/>
    <mergeCell ref="AA37:AB37"/>
    <mergeCell ref="AC37:AD37"/>
    <mergeCell ref="AA38:AB38"/>
    <mergeCell ref="AC38:AD38"/>
    <mergeCell ref="AA39:AB39"/>
    <mergeCell ref="AC39:AD39"/>
    <mergeCell ref="AE3:AF3"/>
    <mergeCell ref="AE4:AF4"/>
    <mergeCell ref="AE5:AF5"/>
    <mergeCell ref="AE23:AF23"/>
    <mergeCell ref="AE24:AF24"/>
    <mergeCell ref="AE32:AF32"/>
    <mergeCell ref="AE33:AF33"/>
    <mergeCell ref="AE34:AF34"/>
    <mergeCell ref="AE35:AF35"/>
    <mergeCell ref="AE36:AF36"/>
    <mergeCell ref="AE37:AF37"/>
    <mergeCell ref="AE38:AF38"/>
    <mergeCell ref="AE39:AF39"/>
    <mergeCell ref="AA32:AB32"/>
    <mergeCell ref="AC32:AD32"/>
    <mergeCell ref="AA33:AB33"/>
    <mergeCell ref="AC33:AD33"/>
    <mergeCell ref="AA34:AB34"/>
  </mergeCells>
  <phoneticPr fontId="2"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topLeftCell="A7" workbookViewId="0">
      <selection activeCell="D10" sqref="D10"/>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8" t="s">
        <v>0</v>
      </c>
      <c r="B1" s="28" t="s">
        <v>81</v>
      </c>
      <c r="C1" s="28" t="s">
        <v>82</v>
      </c>
      <c r="D1" s="28" t="s">
        <v>83</v>
      </c>
    </row>
    <row r="2" spans="1:8" ht="63">
      <c r="A2" s="29">
        <v>1</v>
      </c>
      <c r="B2" s="28" t="s">
        <v>108</v>
      </c>
      <c r="C2" s="35" t="e">
        <f>F2</f>
        <v>#REF!</v>
      </c>
      <c r="D2" s="36" t="s">
        <v>119</v>
      </c>
      <c r="E2" s="1" t="e">
        <f>#REF!</f>
        <v>#REF!</v>
      </c>
      <c r="F2" s="15" t="e">
        <f>#REF!</f>
        <v>#REF!</v>
      </c>
    </row>
    <row r="3" spans="1:8">
      <c r="A3" s="29">
        <v>2</v>
      </c>
      <c r="B3" s="28" t="s">
        <v>109</v>
      </c>
      <c r="C3" s="29" t="e">
        <f>C4+C5+C6</f>
        <v>#REF!</v>
      </c>
      <c r="D3" s="37" t="s">
        <v>84</v>
      </c>
    </row>
    <row r="4" spans="1:8" ht="38.25">
      <c r="A4" s="29">
        <v>2.1</v>
      </c>
      <c r="B4" s="28" t="s">
        <v>110</v>
      </c>
      <c r="C4" s="35" t="e">
        <f>F4</f>
        <v>#REF!</v>
      </c>
      <c r="D4" s="37" t="s">
        <v>120</v>
      </c>
      <c r="E4" s="31" t="e">
        <f>#REF!</f>
        <v>#REF!</v>
      </c>
      <c r="F4" s="1" t="e">
        <f>ROUND(E4*1.5*12,2)</f>
        <v>#REF!</v>
      </c>
    </row>
    <row r="5" spans="1:8" ht="36.75">
      <c r="A5" s="29">
        <v>2.2000000000000002</v>
      </c>
      <c r="B5" s="28" t="s">
        <v>111</v>
      </c>
      <c r="C5" s="33" t="e">
        <f>ROUND(E5,2)</f>
        <v>#REF!</v>
      </c>
      <c r="D5" s="37" t="s">
        <v>157</v>
      </c>
      <c r="E5" s="32" t="e">
        <f>ROUND(4500*0.8*0.1%*E4,2)</f>
        <v>#REF!</v>
      </c>
      <c r="F5" s="39">
        <v>1E-3</v>
      </c>
    </row>
    <row r="6" spans="1:8" ht="24.75">
      <c r="A6" s="29">
        <v>2.2999999999999998</v>
      </c>
      <c r="B6" s="28" t="s">
        <v>112</v>
      </c>
      <c r="C6" s="29" t="e">
        <f>#REF!</f>
        <v>#REF!</v>
      </c>
      <c r="D6" s="37" t="s">
        <v>121</v>
      </c>
      <c r="E6" s="1" t="s">
        <v>102</v>
      </c>
      <c r="H6" s="34"/>
    </row>
    <row r="7" spans="1:8">
      <c r="A7" s="29">
        <v>3</v>
      </c>
      <c r="B7" s="28" t="s">
        <v>113</v>
      </c>
      <c r="C7" s="29" t="e">
        <f>C8+C9+C10</f>
        <v>#REF!</v>
      </c>
      <c r="D7" s="37" t="s">
        <v>85</v>
      </c>
    </row>
    <row r="8" spans="1:8" ht="24.75">
      <c r="A8" s="29">
        <v>3.1</v>
      </c>
      <c r="B8" s="28" t="s">
        <v>114</v>
      </c>
      <c r="C8" s="29" t="e">
        <f>E8</f>
        <v>#REF!</v>
      </c>
      <c r="D8" s="36" t="s">
        <v>165</v>
      </c>
      <c r="E8" s="1" t="e">
        <f>ROUND(60.16*12*E4*2%,2)</f>
        <v>#REF!</v>
      </c>
    </row>
    <row r="9" spans="1:8" ht="57">
      <c r="A9" s="29">
        <v>3.2</v>
      </c>
      <c r="B9" s="28" t="s">
        <v>115</v>
      </c>
      <c r="C9" s="29">
        <v>0</v>
      </c>
      <c r="D9" s="36" t="s">
        <v>107</v>
      </c>
      <c r="E9" s="1" t="e">
        <f>ROUND(E2*0.7*4.2%*0.9,2)</f>
        <v>#REF!</v>
      </c>
      <c r="F9" s="1">
        <f>4.2%*0.9</f>
        <v>3.78E-2</v>
      </c>
      <c r="G9" s="40" t="s">
        <v>104</v>
      </c>
    </row>
    <row r="10" spans="1:8" ht="57">
      <c r="A10" s="29">
        <v>3.3</v>
      </c>
      <c r="B10" s="28" t="s">
        <v>116</v>
      </c>
      <c r="C10" s="29" t="e">
        <f>ROUND((C2)*3%,2)</f>
        <v>#REF!</v>
      </c>
      <c r="D10" s="36" t="s">
        <v>164</v>
      </c>
      <c r="E10" s="40" t="s">
        <v>103</v>
      </c>
    </row>
    <row r="11" spans="1:8" ht="20.25" customHeight="1">
      <c r="A11" s="29">
        <v>4</v>
      </c>
      <c r="B11" s="28" t="s">
        <v>117</v>
      </c>
      <c r="C11" s="35" t="e">
        <f>C2+C3+C7</f>
        <v>#REF!</v>
      </c>
      <c r="D11" s="30" t="s">
        <v>86</v>
      </c>
    </row>
    <row r="12" spans="1:8" ht="25.5">
      <c r="A12" s="29">
        <v>5</v>
      </c>
      <c r="B12" s="28" t="s">
        <v>87</v>
      </c>
      <c r="C12" s="29" t="e">
        <f>ROUND(C11/E4/12,2)</f>
        <v>#REF!</v>
      </c>
      <c r="D12" s="30" t="s">
        <v>88</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topLeftCell="A10" workbookViewId="0">
      <selection activeCell="H7" sqref="H7"/>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8" t="s">
        <v>0</v>
      </c>
      <c r="B1" s="28" t="s">
        <v>81</v>
      </c>
      <c r="C1" s="28" t="s">
        <v>82</v>
      </c>
      <c r="D1" s="28" t="s">
        <v>83</v>
      </c>
    </row>
    <row r="2" spans="1:8" ht="75">
      <c r="A2" s="29">
        <v>1</v>
      </c>
      <c r="B2" s="28" t="s">
        <v>108</v>
      </c>
      <c r="C2" s="41" t="e">
        <f>F2</f>
        <v>#REF!</v>
      </c>
      <c r="D2" s="36" t="s">
        <v>123</v>
      </c>
      <c r="E2" s="1" t="e">
        <f>#REF!</f>
        <v>#REF!</v>
      </c>
      <c r="F2" s="15" t="e">
        <f>#REF!</f>
        <v>#REF!</v>
      </c>
    </row>
    <row r="3" spans="1:8">
      <c r="A3" s="29">
        <v>2</v>
      </c>
      <c r="B3" s="28" t="s">
        <v>109</v>
      </c>
      <c r="C3" s="29" t="e">
        <f>C4+C5+C6</f>
        <v>#REF!</v>
      </c>
      <c r="D3" s="37" t="s">
        <v>84</v>
      </c>
    </row>
    <row r="4" spans="1:8" ht="38.25">
      <c r="A4" s="29">
        <v>2.1</v>
      </c>
      <c r="B4" s="28" t="s">
        <v>110</v>
      </c>
      <c r="C4" s="35" t="e">
        <f>F4</f>
        <v>#REF!</v>
      </c>
      <c r="D4" s="37" t="s">
        <v>124</v>
      </c>
      <c r="E4" s="31" t="e">
        <f>#REF!</f>
        <v>#REF!</v>
      </c>
      <c r="F4" s="1" t="e">
        <f>ROUND(E4*1.5*12,2)</f>
        <v>#REF!</v>
      </c>
    </row>
    <row r="5" spans="1:8" ht="36.75">
      <c r="A5" s="29">
        <v>2.2000000000000002</v>
      </c>
      <c r="B5" s="28" t="s">
        <v>111</v>
      </c>
      <c r="C5" s="33" t="e">
        <f>ROUND(E5,2)</f>
        <v>#REF!</v>
      </c>
      <c r="D5" s="37" t="s">
        <v>125</v>
      </c>
      <c r="E5" s="32" t="e">
        <f>ROUND(4500*0.95*0.1%*E4,2)</f>
        <v>#REF!</v>
      </c>
      <c r="F5" s="39">
        <v>1E-3</v>
      </c>
    </row>
    <row r="6" spans="1:8" ht="24.75">
      <c r="A6" s="29">
        <v>2.2999999999999998</v>
      </c>
      <c r="B6" s="28" t="s">
        <v>112</v>
      </c>
      <c r="C6" s="29" t="e">
        <f>#REF!</f>
        <v>#REF!</v>
      </c>
      <c r="D6" s="37" t="s">
        <v>126</v>
      </c>
      <c r="E6" s="1" t="s">
        <v>102</v>
      </c>
      <c r="H6" s="34"/>
    </row>
    <row r="7" spans="1:8">
      <c r="A7" s="29">
        <v>3</v>
      </c>
      <c r="B7" s="28" t="s">
        <v>113</v>
      </c>
      <c r="C7" s="29" t="e">
        <f>C8+C9+C10</f>
        <v>#REF!</v>
      </c>
      <c r="D7" s="37" t="s">
        <v>85</v>
      </c>
    </row>
    <row r="8" spans="1:8" ht="24.75">
      <c r="A8" s="29">
        <v>3.1</v>
      </c>
      <c r="B8" s="28" t="s">
        <v>114</v>
      </c>
      <c r="C8" s="29" t="e">
        <f>E8</f>
        <v>#REF!</v>
      </c>
      <c r="D8" s="36" t="s">
        <v>166</v>
      </c>
      <c r="E8" s="1" t="e">
        <f>ROUND(61.61*12*E4*2%,2)</f>
        <v>#REF!</v>
      </c>
    </row>
    <row r="9" spans="1:8" ht="38.25" customHeight="1">
      <c r="A9" s="29">
        <v>3.2</v>
      </c>
      <c r="B9" s="28" t="s">
        <v>115</v>
      </c>
      <c r="C9" s="29">
        <v>0</v>
      </c>
      <c r="D9" s="36" t="s">
        <v>107</v>
      </c>
      <c r="E9" s="1" t="e">
        <f>ROUND(E2*0.7*4.2%*0.9,2)</f>
        <v>#REF!</v>
      </c>
      <c r="F9" s="1">
        <f>4.2%*0.9</f>
        <v>3.78E-2</v>
      </c>
      <c r="G9" s="40" t="s">
        <v>104</v>
      </c>
    </row>
    <row r="10" spans="1:8" ht="57">
      <c r="A10" s="29">
        <v>3.3</v>
      </c>
      <c r="B10" s="28" t="s">
        <v>116</v>
      </c>
      <c r="C10" s="29" t="e">
        <f>ROUND((C2)*3%,2)</f>
        <v>#REF!</v>
      </c>
      <c r="D10" s="36" t="s">
        <v>127</v>
      </c>
      <c r="E10" s="40" t="s">
        <v>103</v>
      </c>
    </row>
    <row r="11" spans="1:8" ht="20.25" customHeight="1">
      <c r="A11" s="29">
        <v>4</v>
      </c>
      <c r="B11" s="28" t="s">
        <v>117</v>
      </c>
      <c r="C11" s="35" t="e">
        <f>C2+C3+C7</f>
        <v>#REF!</v>
      </c>
      <c r="D11" s="30" t="s">
        <v>86</v>
      </c>
    </row>
    <row r="12" spans="1:8" ht="25.5">
      <c r="A12" s="29">
        <v>5</v>
      </c>
      <c r="B12" s="28" t="s">
        <v>87</v>
      </c>
      <c r="C12" s="29" t="e">
        <f>ROUND(C11/E4/12,2)</f>
        <v>#REF!</v>
      </c>
      <c r="D12" s="30" t="s">
        <v>88</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topLeftCell="A7" workbookViewId="0">
      <selection activeCell="E8" sqref="E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8" t="s">
        <v>0</v>
      </c>
      <c r="B1" s="28" t="s">
        <v>81</v>
      </c>
      <c r="C1" s="28" t="s">
        <v>82</v>
      </c>
      <c r="D1" s="28" t="s">
        <v>83</v>
      </c>
    </row>
    <row r="2" spans="1:8" ht="74.25">
      <c r="A2" s="29">
        <v>1</v>
      </c>
      <c r="B2" s="28" t="s">
        <v>108</v>
      </c>
      <c r="C2" s="35" t="e">
        <f>F2</f>
        <v>#REF!</v>
      </c>
      <c r="D2" s="36" t="s">
        <v>135</v>
      </c>
      <c r="E2" s="1" t="e">
        <f>#REF!</f>
        <v>#REF!</v>
      </c>
      <c r="F2" s="15" t="e">
        <f>#REF!</f>
        <v>#REF!</v>
      </c>
    </row>
    <row r="3" spans="1:8">
      <c r="A3" s="29">
        <v>2</v>
      </c>
      <c r="B3" s="28" t="s">
        <v>109</v>
      </c>
      <c r="C3" s="29" t="e">
        <f>C4+C5+C6</f>
        <v>#REF!</v>
      </c>
      <c r="D3" s="37" t="s">
        <v>84</v>
      </c>
    </row>
    <row r="4" spans="1:8" ht="38.25">
      <c r="A4" s="29">
        <v>2.1</v>
      </c>
      <c r="B4" s="28" t="s">
        <v>110</v>
      </c>
      <c r="C4" s="35" t="e">
        <f>F4</f>
        <v>#REF!</v>
      </c>
      <c r="D4" s="37" t="s">
        <v>124</v>
      </c>
      <c r="E4" s="31" t="e">
        <f>#REF!</f>
        <v>#REF!</v>
      </c>
      <c r="F4" s="1" t="e">
        <f>ROUND(E4*1.5*12,2)</f>
        <v>#REF!</v>
      </c>
    </row>
    <row r="5" spans="1:8" ht="36.75">
      <c r="A5" s="29">
        <v>2.2000000000000002</v>
      </c>
      <c r="B5" s="28" t="s">
        <v>111</v>
      </c>
      <c r="C5" s="33" t="e">
        <f>ROUND(E5,2)</f>
        <v>#REF!</v>
      </c>
      <c r="D5" s="37" t="s">
        <v>128</v>
      </c>
      <c r="E5" s="32" t="e">
        <f>ROUND(4500*G5*0.1%*E4,2)</f>
        <v>#REF!</v>
      </c>
      <c r="F5" s="39">
        <v>1E-3</v>
      </c>
      <c r="G5" s="42" t="e">
        <f>#REF!</f>
        <v>#REF!</v>
      </c>
    </row>
    <row r="6" spans="1:8" ht="24.75">
      <c r="A6" s="29">
        <v>2.2999999999999998</v>
      </c>
      <c r="B6" s="28" t="s">
        <v>112</v>
      </c>
      <c r="C6" s="29" t="e">
        <f>#REF!</f>
        <v>#REF!</v>
      </c>
      <c r="D6" s="37" t="s">
        <v>129</v>
      </c>
      <c r="E6" s="1" t="s">
        <v>102</v>
      </c>
      <c r="H6" s="34"/>
    </row>
    <row r="7" spans="1:8">
      <c r="A7" s="29">
        <v>3</v>
      </c>
      <c r="B7" s="28" t="s">
        <v>113</v>
      </c>
      <c r="C7" s="29" t="e">
        <f>C8+C9+C10</f>
        <v>#REF!</v>
      </c>
      <c r="D7" s="37" t="s">
        <v>85</v>
      </c>
    </row>
    <row r="8" spans="1:8" ht="24.75">
      <c r="A8" s="29">
        <v>3.1</v>
      </c>
      <c r="B8" s="28" t="s">
        <v>114</v>
      </c>
      <c r="C8" s="29" t="e">
        <f>E8</f>
        <v>#REF!</v>
      </c>
      <c r="D8" s="36" t="s">
        <v>167</v>
      </c>
      <c r="E8" s="1" t="e">
        <f>ROUND(62.11*12*E4*2%,2)</f>
        <v>#REF!</v>
      </c>
    </row>
    <row r="9" spans="1:8" ht="38.25" customHeight="1">
      <c r="A9" s="29">
        <v>3.2</v>
      </c>
      <c r="B9" s="28" t="s">
        <v>115</v>
      </c>
      <c r="C9" s="29">
        <v>0</v>
      </c>
      <c r="D9" s="36" t="s">
        <v>107</v>
      </c>
      <c r="E9" s="1" t="e">
        <f>ROUND(E2*0.7*4.2%*0.9,2)</f>
        <v>#REF!</v>
      </c>
      <c r="F9" s="1">
        <f>4.2%*0.9</f>
        <v>3.78E-2</v>
      </c>
      <c r="G9" s="40" t="s">
        <v>104</v>
      </c>
    </row>
    <row r="10" spans="1:8" ht="57">
      <c r="A10" s="29">
        <v>3.3</v>
      </c>
      <c r="B10" s="28" t="s">
        <v>116</v>
      </c>
      <c r="C10" s="29" t="e">
        <f>ROUND((C2)*3%,2)</f>
        <v>#REF!</v>
      </c>
      <c r="D10" s="36" t="s">
        <v>130</v>
      </c>
      <c r="E10" s="40" t="s">
        <v>103</v>
      </c>
    </row>
    <row r="11" spans="1:8" ht="20.25" customHeight="1">
      <c r="A11" s="29">
        <v>4</v>
      </c>
      <c r="B11" s="28" t="s">
        <v>117</v>
      </c>
      <c r="C11" s="35" t="e">
        <f>C2+C3+C7</f>
        <v>#REF!</v>
      </c>
      <c r="D11" s="30" t="s">
        <v>86</v>
      </c>
    </row>
    <row r="12" spans="1:8" ht="25.5">
      <c r="A12" s="29">
        <v>5</v>
      </c>
      <c r="B12" s="28" t="s">
        <v>87</v>
      </c>
      <c r="C12" s="29" t="e">
        <f>ROUND(C11/E4/12,2)</f>
        <v>#REF!</v>
      </c>
      <c r="D12" s="30" t="s">
        <v>88</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8" t="s">
        <v>0</v>
      </c>
      <c r="B1" s="28" t="s">
        <v>81</v>
      </c>
      <c r="C1" s="28" t="s">
        <v>82</v>
      </c>
      <c r="D1" s="28" t="s">
        <v>83</v>
      </c>
    </row>
    <row r="2" spans="1:8" ht="75.75">
      <c r="A2" s="29">
        <v>1</v>
      </c>
      <c r="B2" s="28" t="s">
        <v>108</v>
      </c>
      <c r="C2" s="35" t="e">
        <f>F2</f>
        <v>#REF!</v>
      </c>
      <c r="D2" s="36" t="s">
        <v>136</v>
      </c>
      <c r="E2" s="1" t="e">
        <f>#REF!</f>
        <v>#REF!</v>
      </c>
      <c r="F2" s="15" t="e">
        <f>#REF!</f>
        <v>#REF!</v>
      </c>
    </row>
    <row r="3" spans="1:8">
      <c r="A3" s="29">
        <v>2</v>
      </c>
      <c r="B3" s="28" t="s">
        <v>109</v>
      </c>
      <c r="C3" s="29" t="e">
        <f>C4+C5+C6</f>
        <v>#REF!</v>
      </c>
      <c r="D3" s="37" t="s">
        <v>84</v>
      </c>
    </row>
    <row r="4" spans="1:8" ht="38.25">
      <c r="A4" s="29">
        <v>2.1</v>
      </c>
      <c r="B4" s="28" t="s">
        <v>110</v>
      </c>
      <c r="C4" s="35" t="e">
        <f>F4</f>
        <v>#REF!</v>
      </c>
      <c r="D4" s="37" t="s">
        <v>131</v>
      </c>
      <c r="E4" s="31" t="e">
        <f>#REF!</f>
        <v>#REF!</v>
      </c>
      <c r="F4" s="1" t="e">
        <f>ROUND(E4*1.5*12,2)</f>
        <v>#REF!</v>
      </c>
    </row>
    <row r="5" spans="1:8" ht="24.75">
      <c r="A5" s="29">
        <v>2.2000000000000002</v>
      </c>
      <c r="B5" s="28" t="s">
        <v>111</v>
      </c>
      <c r="C5" s="33" t="e">
        <f>ROUND(E5,2)</f>
        <v>#REF!</v>
      </c>
      <c r="D5" s="37" t="s">
        <v>132</v>
      </c>
      <c r="E5" s="32" t="e">
        <f>ROUND(4500*G5*0.1%*E4,2)</f>
        <v>#REF!</v>
      </c>
      <c r="F5" s="39">
        <v>1E-3</v>
      </c>
      <c r="G5" s="42" t="e">
        <f>#REF!</f>
        <v>#REF!</v>
      </c>
    </row>
    <row r="6" spans="1:8" ht="24.75">
      <c r="A6" s="29">
        <v>2.2999999999999998</v>
      </c>
      <c r="B6" s="28" t="s">
        <v>112</v>
      </c>
      <c r="C6" s="29" t="e">
        <f>#REF!</f>
        <v>#REF!</v>
      </c>
      <c r="D6" s="37" t="s">
        <v>133</v>
      </c>
      <c r="E6" s="1" t="s">
        <v>102</v>
      </c>
      <c r="H6" s="34"/>
    </row>
    <row r="7" spans="1:8">
      <c r="A7" s="29">
        <v>3</v>
      </c>
      <c r="B7" s="28" t="s">
        <v>113</v>
      </c>
      <c r="C7" s="29" t="e">
        <f>C8+C9+C10</f>
        <v>#REF!</v>
      </c>
      <c r="D7" s="37" t="s">
        <v>85</v>
      </c>
    </row>
    <row r="8" spans="1:8" ht="24.75">
      <c r="A8" s="29">
        <v>3.1</v>
      </c>
      <c r="B8" s="28" t="s">
        <v>114</v>
      </c>
      <c r="C8" s="29" t="e">
        <f>E8</f>
        <v>#REF!</v>
      </c>
      <c r="D8" s="36" t="s">
        <v>168</v>
      </c>
      <c r="E8" s="1" t="e">
        <f>ROUND(63.72*12*E4*2%,2)</f>
        <v>#REF!</v>
      </c>
    </row>
    <row r="9" spans="1:8" ht="38.25" customHeight="1">
      <c r="A9" s="29">
        <v>3.2</v>
      </c>
      <c r="B9" s="28" t="s">
        <v>115</v>
      </c>
      <c r="C9" s="29">
        <v>0</v>
      </c>
      <c r="D9" s="36" t="s">
        <v>107</v>
      </c>
      <c r="E9" s="1" t="e">
        <f>ROUND(E2*0.7*4.2%*0.9,2)</f>
        <v>#REF!</v>
      </c>
      <c r="F9" s="1">
        <f>4.2%*0.9</f>
        <v>3.78E-2</v>
      </c>
      <c r="G9" s="40" t="s">
        <v>104</v>
      </c>
    </row>
    <row r="10" spans="1:8" ht="57">
      <c r="A10" s="29">
        <v>3.3</v>
      </c>
      <c r="B10" s="28" t="s">
        <v>116</v>
      </c>
      <c r="C10" s="29" t="e">
        <f>ROUND((C2)*3%,2)</f>
        <v>#REF!</v>
      </c>
      <c r="D10" s="36" t="s">
        <v>134</v>
      </c>
      <c r="E10" s="40" t="s">
        <v>103</v>
      </c>
    </row>
    <row r="11" spans="1:8" ht="20.25" customHeight="1">
      <c r="A11" s="29">
        <v>4</v>
      </c>
      <c r="B11" s="28" t="s">
        <v>117</v>
      </c>
      <c r="C11" s="35" t="e">
        <f>C2+C3+C7</f>
        <v>#REF!</v>
      </c>
      <c r="D11" s="30" t="s">
        <v>86</v>
      </c>
    </row>
    <row r="12" spans="1:8" ht="25.5">
      <c r="A12" s="29">
        <v>5</v>
      </c>
      <c r="B12" s="28" t="s">
        <v>87</v>
      </c>
      <c r="C12" s="29" t="e">
        <f>ROUND(C11/E4/12,2)</f>
        <v>#REF!</v>
      </c>
      <c r="D12" s="30" t="s">
        <v>88</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8" t="s">
        <v>0</v>
      </c>
      <c r="B1" s="28" t="s">
        <v>81</v>
      </c>
      <c r="C1" s="28" t="s">
        <v>82</v>
      </c>
      <c r="D1" s="28" t="s">
        <v>83</v>
      </c>
    </row>
    <row r="2" spans="1:8" ht="75">
      <c r="A2" s="29">
        <v>1</v>
      </c>
      <c r="B2" s="28" t="s">
        <v>108</v>
      </c>
      <c r="C2" s="35" t="e">
        <f>F2</f>
        <v>#REF!</v>
      </c>
      <c r="D2" s="36" t="s">
        <v>137</v>
      </c>
      <c r="E2" s="1" t="e">
        <f>#REF!</f>
        <v>#REF!</v>
      </c>
      <c r="F2" s="15" t="e">
        <f>#REF!</f>
        <v>#REF!</v>
      </c>
    </row>
    <row r="3" spans="1:8">
      <c r="A3" s="29">
        <v>2</v>
      </c>
      <c r="B3" s="28" t="s">
        <v>109</v>
      </c>
      <c r="C3" s="29" t="e">
        <f>C4+C5+C6</f>
        <v>#REF!</v>
      </c>
      <c r="D3" s="37" t="s">
        <v>84</v>
      </c>
    </row>
    <row r="4" spans="1:8" ht="38.25">
      <c r="A4" s="29">
        <v>2.1</v>
      </c>
      <c r="B4" s="28" t="s">
        <v>110</v>
      </c>
      <c r="C4" s="35" t="e">
        <f>F4</f>
        <v>#REF!</v>
      </c>
      <c r="D4" s="37" t="s">
        <v>138</v>
      </c>
      <c r="E4" s="31" t="e">
        <f>#REF!</f>
        <v>#REF!</v>
      </c>
      <c r="F4" s="1" t="e">
        <f>ROUND(E4*1.5*12,2)</f>
        <v>#REF!</v>
      </c>
    </row>
    <row r="5" spans="1:8" ht="24.75">
      <c r="A5" s="29">
        <v>2.2000000000000002</v>
      </c>
      <c r="B5" s="28" t="s">
        <v>111</v>
      </c>
      <c r="C5" s="33" t="e">
        <f>ROUND(E5,2)</f>
        <v>#REF!</v>
      </c>
      <c r="D5" s="37" t="s">
        <v>139</v>
      </c>
      <c r="E5" s="32" t="e">
        <f>ROUND(4500*G5*0.1%*E4,2)</f>
        <v>#REF!</v>
      </c>
      <c r="F5" s="39">
        <v>1E-3</v>
      </c>
      <c r="G5" s="42" t="e">
        <f>#REF!</f>
        <v>#REF!</v>
      </c>
    </row>
    <row r="6" spans="1:8" ht="24.75">
      <c r="A6" s="29">
        <v>2.2999999999999998</v>
      </c>
      <c r="B6" s="28" t="s">
        <v>112</v>
      </c>
      <c r="C6" s="29" t="e">
        <f>#REF!</f>
        <v>#REF!</v>
      </c>
      <c r="D6" s="37" t="s">
        <v>150</v>
      </c>
      <c r="E6" s="1" t="s">
        <v>102</v>
      </c>
      <c r="H6" s="34"/>
    </row>
    <row r="7" spans="1:8">
      <c r="A7" s="29">
        <v>3</v>
      </c>
      <c r="B7" s="28" t="s">
        <v>113</v>
      </c>
      <c r="C7" s="29" t="e">
        <f>C8+C9+C10</f>
        <v>#REF!</v>
      </c>
      <c r="D7" s="37" t="s">
        <v>85</v>
      </c>
    </row>
    <row r="8" spans="1:8" ht="24.75">
      <c r="A8" s="29">
        <v>3.1</v>
      </c>
      <c r="B8" s="28" t="s">
        <v>114</v>
      </c>
      <c r="C8" s="29" t="e">
        <f>E8</f>
        <v>#REF!</v>
      </c>
      <c r="D8" s="36" t="s">
        <v>169</v>
      </c>
      <c r="E8" s="1" t="e">
        <f>ROUND(63.95*12*E4*2%,2)</f>
        <v>#REF!</v>
      </c>
    </row>
    <row r="9" spans="1:8" ht="38.25" customHeight="1">
      <c r="A9" s="29">
        <v>3.2</v>
      </c>
      <c r="B9" s="28" t="s">
        <v>115</v>
      </c>
      <c r="C9" s="29">
        <v>0</v>
      </c>
      <c r="D9" s="36" t="s">
        <v>107</v>
      </c>
      <c r="E9" s="1" t="e">
        <f>ROUND(E2*0.7*4.2%*0.9,2)</f>
        <v>#REF!</v>
      </c>
      <c r="F9" s="1">
        <f>4.2%*0.9</f>
        <v>3.78E-2</v>
      </c>
      <c r="G9" s="40" t="s">
        <v>104</v>
      </c>
    </row>
    <row r="10" spans="1:8" ht="57">
      <c r="A10" s="29">
        <v>3.3</v>
      </c>
      <c r="B10" s="28" t="s">
        <v>116</v>
      </c>
      <c r="C10" s="29" t="e">
        <f>ROUND((C2)*3%,2)</f>
        <v>#REF!</v>
      </c>
      <c r="D10" s="36" t="s">
        <v>140</v>
      </c>
      <c r="E10" s="40" t="s">
        <v>103</v>
      </c>
    </row>
    <row r="11" spans="1:8" ht="20.25" customHeight="1">
      <c r="A11" s="29">
        <v>4</v>
      </c>
      <c r="B11" s="28" t="s">
        <v>117</v>
      </c>
      <c r="C11" s="35" t="e">
        <f>C2+C3+C7</f>
        <v>#REF!</v>
      </c>
      <c r="D11" s="30" t="s">
        <v>86</v>
      </c>
    </row>
    <row r="12" spans="1:8" ht="25.5">
      <c r="A12" s="29">
        <v>5</v>
      </c>
      <c r="B12" s="28" t="s">
        <v>87</v>
      </c>
      <c r="C12" s="29" t="e">
        <f>ROUND(C11/E4/12,2)</f>
        <v>#REF!</v>
      </c>
      <c r="D12" s="30" t="s">
        <v>88</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topLeftCell="A7" workbookViewId="0">
      <selection activeCell="D8" sqref="D8"/>
    </sheetView>
  </sheetViews>
  <sheetFormatPr defaultColWidth="22.875" defaultRowHeight="14.25"/>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c r="A1" s="28" t="s">
        <v>0</v>
      </c>
      <c r="B1" s="28" t="s">
        <v>81</v>
      </c>
      <c r="C1" s="28" t="s">
        <v>82</v>
      </c>
      <c r="D1" s="28" t="s">
        <v>83</v>
      </c>
    </row>
    <row r="2" spans="1:8" ht="75">
      <c r="A2" s="29">
        <v>1</v>
      </c>
      <c r="B2" s="28" t="s">
        <v>108</v>
      </c>
      <c r="C2" s="35" t="e">
        <f>F2</f>
        <v>#REF!</v>
      </c>
      <c r="D2" s="36" t="s">
        <v>141</v>
      </c>
      <c r="E2" s="1" t="e">
        <f>#REF!</f>
        <v>#REF!</v>
      </c>
      <c r="F2" s="15" t="e">
        <f>#REF!</f>
        <v>#REF!</v>
      </c>
    </row>
    <row r="3" spans="1:8">
      <c r="A3" s="29">
        <v>2</v>
      </c>
      <c r="B3" s="28" t="s">
        <v>109</v>
      </c>
      <c r="C3" s="29" t="e">
        <f>C4+C5+C6</f>
        <v>#REF!</v>
      </c>
      <c r="D3" s="37" t="s">
        <v>84</v>
      </c>
    </row>
    <row r="4" spans="1:8" ht="38.25">
      <c r="A4" s="29">
        <v>2.1</v>
      </c>
      <c r="B4" s="28" t="s">
        <v>110</v>
      </c>
      <c r="C4" s="35" t="e">
        <f>F4</f>
        <v>#REF!</v>
      </c>
      <c r="D4" s="37" t="s">
        <v>142</v>
      </c>
      <c r="E4" s="31" t="e">
        <f>#REF!</f>
        <v>#REF!</v>
      </c>
      <c r="F4" s="1" t="e">
        <f>ROUND(E4*1.5*12,2)</f>
        <v>#REF!</v>
      </c>
    </row>
    <row r="5" spans="1:8" ht="24.75">
      <c r="A5" s="29">
        <v>2.2000000000000002</v>
      </c>
      <c r="B5" s="28" t="s">
        <v>111</v>
      </c>
      <c r="C5" s="33" t="e">
        <f>ROUND(E5,2)</f>
        <v>#REF!</v>
      </c>
      <c r="D5" s="37" t="s">
        <v>143</v>
      </c>
      <c r="E5" s="32" t="e">
        <f>ROUND(4500*G5*0.1%*E4,2)</f>
        <v>#REF!</v>
      </c>
      <c r="F5" s="39">
        <v>1E-3</v>
      </c>
      <c r="G5" s="42" t="e">
        <f>#REF!</f>
        <v>#REF!</v>
      </c>
    </row>
    <row r="6" spans="1:8" ht="24.75">
      <c r="A6" s="29">
        <v>2.2999999999999998</v>
      </c>
      <c r="B6" s="28" t="s">
        <v>112</v>
      </c>
      <c r="C6" s="29" t="e">
        <f>#REF!</f>
        <v>#REF!</v>
      </c>
      <c r="D6" s="37" t="s">
        <v>149</v>
      </c>
      <c r="E6" s="1" t="s">
        <v>102</v>
      </c>
      <c r="H6" s="34"/>
    </row>
    <row r="7" spans="1:8">
      <c r="A7" s="29">
        <v>3</v>
      </c>
      <c r="B7" s="28" t="s">
        <v>113</v>
      </c>
      <c r="C7" s="29" t="e">
        <f>C8+C9+C10</f>
        <v>#REF!</v>
      </c>
      <c r="D7" s="37" t="s">
        <v>85</v>
      </c>
    </row>
    <row r="8" spans="1:8" ht="24.75">
      <c r="A8" s="29">
        <v>3.1</v>
      </c>
      <c r="B8" s="28" t="s">
        <v>114</v>
      </c>
      <c r="C8" s="29" t="e">
        <f>E8</f>
        <v>#REF!</v>
      </c>
      <c r="D8" s="36" t="s">
        <v>170</v>
      </c>
      <c r="E8" s="1" t="e">
        <f>ROUND(61.84*12*E4*2%,2)</f>
        <v>#REF!</v>
      </c>
    </row>
    <row r="9" spans="1:8" ht="38.25" customHeight="1">
      <c r="A9" s="29">
        <v>3.2</v>
      </c>
      <c r="B9" s="28" t="s">
        <v>115</v>
      </c>
      <c r="C9" s="29">
        <v>0</v>
      </c>
      <c r="D9" s="36" t="s">
        <v>107</v>
      </c>
      <c r="E9" s="1" t="e">
        <f>ROUND(E2*0.7*4.2%*0.9,2)</f>
        <v>#REF!</v>
      </c>
      <c r="F9" s="1">
        <f>4.2%*0.9</f>
        <v>3.78E-2</v>
      </c>
      <c r="G9" s="40" t="s">
        <v>104</v>
      </c>
    </row>
    <row r="10" spans="1:8" ht="57">
      <c r="A10" s="29">
        <v>3.3</v>
      </c>
      <c r="B10" s="28" t="s">
        <v>116</v>
      </c>
      <c r="C10" s="29" t="e">
        <f>ROUND((C2)*3%,2)</f>
        <v>#REF!</v>
      </c>
      <c r="D10" s="36" t="s">
        <v>144</v>
      </c>
      <c r="E10" s="40" t="s">
        <v>103</v>
      </c>
    </row>
    <row r="11" spans="1:8" ht="20.25" customHeight="1">
      <c r="A11" s="29">
        <v>4</v>
      </c>
      <c r="B11" s="28" t="s">
        <v>117</v>
      </c>
      <c r="C11" s="35" t="e">
        <f>C2+C3+C7</f>
        <v>#REF!</v>
      </c>
      <c r="D11" s="30" t="s">
        <v>86</v>
      </c>
    </row>
    <row r="12" spans="1:8" ht="25.5">
      <c r="A12" s="29">
        <v>5</v>
      </c>
      <c r="B12" s="28" t="s">
        <v>87</v>
      </c>
      <c r="C12" s="29" t="e">
        <f>ROUND(C11/E4/12,2)</f>
        <v>#REF!</v>
      </c>
      <c r="D12" s="30" t="s">
        <v>88</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4" baseType="variant">
      <vt:variant>
        <vt:lpstr>工作表</vt:lpstr>
      </vt:variant>
      <vt:variant>
        <vt:i4>16</vt:i4>
      </vt:variant>
      <vt:variant>
        <vt:lpstr>命名范围</vt:lpstr>
      </vt:variant>
      <vt:variant>
        <vt:i4>20</vt:i4>
      </vt:variant>
    </vt:vector>
  </HeadingPairs>
  <TitlesOfParts>
    <vt:vector size="36" baseType="lpstr">
      <vt:lpstr>系统读取表</vt:lpstr>
      <vt:lpstr>标准房测算表-永旭嘉园</vt:lpstr>
      <vt:lpstr>平均数</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房源明细</vt:lpstr>
      <vt:lpstr>成本分析</vt:lpstr>
      <vt:lpstr>链家数据</vt:lpstr>
      <vt:lpstr>中指数据</vt:lpstr>
      <vt:lpstr>备注</vt:lpstr>
      <vt:lpstr>产权证登记日期</vt:lpstr>
      <vt:lpstr>产权证号</vt:lpstr>
      <vt:lpstr>厨</vt:lpstr>
      <vt:lpstr>房源明细!房屋朝向</vt:lpstr>
      <vt:lpstr>房屋交付日期</vt:lpstr>
      <vt:lpstr>房屋情况</vt:lpstr>
      <vt:lpstr>房屋使用情况</vt:lpstr>
      <vt:lpstr>房屋性质</vt:lpstr>
      <vt:lpstr>房屋坐落</vt:lpstr>
      <vt:lpstr>户型结构</vt:lpstr>
      <vt:lpstr>建筑面积</vt:lpstr>
      <vt:lpstr>居室</vt:lpstr>
      <vt:lpstr>取得方式</vt:lpstr>
      <vt:lpstr>权利人</vt:lpstr>
      <vt:lpstr>所在区</vt:lpstr>
      <vt:lpstr>厅</vt:lpstr>
      <vt:lpstr>卫</vt:lpstr>
      <vt:lpstr>项目名称</vt:lpstr>
      <vt:lpstr>序号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2024-05-24T02:09:28Z</cp:lastPrinted>
  <dcterms:created xsi:type="dcterms:W3CDTF">2015-06-05T18:19:00Z</dcterms:created>
  <dcterms:modified xsi:type="dcterms:W3CDTF">2024-05-24T06:48:08Z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